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Теплосчетчики ТЭМ" sheetId="1" r:id="rId1"/>
    <sheet name="Монтажные модули" sheetId="4" r:id="rId2"/>
    <sheet name="ИММ" sheetId="14" r:id="rId3"/>
  </sheets>
  <calcPr calcId="152511"/>
</workbook>
</file>

<file path=xl/calcChain.xml><?xml version="1.0" encoding="utf-8"?>
<calcChain xmlns="http://schemas.openxmlformats.org/spreadsheetml/2006/main">
  <c r="E38" i="1" l="1"/>
  <c r="E37" i="1"/>
  <c r="D36" i="1"/>
  <c r="D35" i="1"/>
  <c r="D34" i="1"/>
  <c r="J33" i="1"/>
  <c r="D33" i="1"/>
  <c r="J32" i="1"/>
  <c r="D32" i="1"/>
  <c r="J31" i="1"/>
  <c r="E31" i="1"/>
  <c r="J30" i="1"/>
  <c r="E30" i="1"/>
  <c r="J29" i="1"/>
  <c r="D29" i="1"/>
  <c r="J28" i="1"/>
  <c r="D28" i="1"/>
  <c r="J27" i="1"/>
  <c r="D27" i="1"/>
  <c r="D26" i="1"/>
  <c r="D25" i="1"/>
  <c r="K24" i="1"/>
  <c r="E24" i="1"/>
  <c r="K23" i="1"/>
  <c r="E23" i="1"/>
  <c r="K22" i="1"/>
  <c r="J22" i="1"/>
  <c r="E22" i="1"/>
  <c r="D22" i="1"/>
  <c r="K21" i="1"/>
  <c r="J21" i="1"/>
  <c r="E21" i="1"/>
  <c r="D21" i="1"/>
  <c r="K20" i="1"/>
  <c r="J20" i="1"/>
  <c r="E20" i="1"/>
  <c r="D20" i="1"/>
  <c r="K19" i="1"/>
  <c r="J19" i="1"/>
  <c r="E19" i="1"/>
  <c r="D19" i="1"/>
  <c r="J18" i="1"/>
  <c r="D18" i="1"/>
  <c r="K17" i="1"/>
  <c r="E17" i="1"/>
  <c r="K16" i="1"/>
  <c r="E16" i="1"/>
  <c r="K15" i="1"/>
  <c r="J15" i="1"/>
  <c r="E15" i="1"/>
  <c r="D15" i="1"/>
  <c r="K14" i="1"/>
  <c r="J14" i="1"/>
  <c r="E14" i="1"/>
  <c r="D14" i="1"/>
  <c r="K13" i="1"/>
  <c r="J13" i="1"/>
  <c r="E13" i="1"/>
  <c r="D13" i="1"/>
  <c r="K12" i="1"/>
  <c r="J12" i="1"/>
  <c r="E12" i="1"/>
  <c r="D12" i="1"/>
  <c r="J11" i="1"/>
  <c r="D11" i="1"/>
</calcChain>
</file>

<file path=xl/sharedStrings.xml><?xml version="1.0" encoding="utf-8"?>
<sst xmlns="http://schemas.openxmlformats.org/spreadsheetml/2006/main" count="209" uniqueCount="138">
  <si>
    <t>НАИМЕНОВАНИЕ</t>
  </si>
  <si>
    <t>Ру-2,5 МПа,  t=150 C</t>
  </si>
  <si>
    <t>Ду</t>
  </si>
  <si>
    <t>Ру-1,6 МПа,  t=150 C</t>
  </si>
  <si>
    <t>0,015-6,0</t>
  </si>
  <si>
    <t>0,04-16,0</t>
  </si>
  <si>
    <t>0,075-30,0</t>
  </si>
  <si>
    <t>0,15-60,0</t>
  </si>
  <si>
    <t>0,40-160,0</t>
  </si>
  <si>
    <t>0,75-300,0</t>
  </si>
  <si>
    <t>1,50-600,0</t>
  </si>
  <si>
    <t>ПРПМ</t>
  </si>
  <si>
    <t>ПРП</t>
  </si>
  <si>
    <t>Состав ИВБ-1шт, ППР-1шт, ТСПА-К-1пара</t>
  </si>
  <si>
    <t>Состав ИВБ-1шт, ППР-2шт, ТСПА-К-1пара</t>
  </si>
  <si>
    <t>С 1-м индукционным каналом</t>
  </si>
  <si>
    <t>С 2-мя индукционными каналами</t>
  </si>
  <si>
    <t>С 1-м индукционным каналом и</t>
  </si>
  <si>
    <t>2-мя частотными каналами</t>
  </si>
  <si>
    <t>С 2-мя индукционными каналами и</t>
  </si>
  <si>
    <t>Цена без  НДС BYN</t>
  </si>
  <si>
    <t xml:space="preserve"> </t>
  </si>
  <si>
    <t>Дополнительная комплектация</t>
  </si>
  <si>
    <t>Цена без НДС</t>
  </si>
  <si>
    <t>Комплект термопреобразователей ТСПА-К</t>
  </si>
  <si>
    <t>КМЧ ТСПА-К</t>
  </si>
  <si>
    <t>Термопреобразователь ТСПА</t>
  </si>
  <si>
    <t>КМЧ ТСПА</t>
  </si>
  <si>
    <t>Модуль токового выхода</t>
  </si>
  <si>
    <t>Кабель подключения 104-АПД</t>
  </si>
  <si>
    <t>Наименование</t>
  </si>
  <si>
    <t>Плата интерфейсная RS-232/485</t>
  </si>
  <si>
    <t>Расходомеры РСМ-05</t>
  </si>
  <si>
    <t xml:space="preserve">Электромагнитный расходомер </t>
  </si>
  <si>
    <t>РСМ-05.05С</t>
  </si>
  <si>
    <t>Погрешность 1%</t>
  </si>
  <si>
    <t>Совмещенный без индикатора</t>
  </si>
  <si>
    <t>РСМ-05.03С</t>
  </si>
  <si>
    <t>0,03-6,00</t>
  </si>
  <si>
    <t>0,08-16,00</t>
  </si>
  <si>
    <t>0,15-30,0</t>
  </si>
  <si>
    <t>0,30-60,0</t>
  </si>
  <si>
    <t>0,80-160,0</t>
  </si>
  <si>
    <t>1,50-300,0</t>
  </si>
  <si>
    <t>3,00-600,0</t>
  </si>
  <si>
    <t>Диапазон расхода (1:400)</t>
  </si>
  <si>
    <t>Раздельный с индикатором</t>
  </si>
  <si>
    <t>Фланцевое соединение</t>
  </si>
  <si>
    <t>Тел./факс  (017) 241-32-21</t>
  </si>
  <si>
    <t>Общество с ограниченной ответственностью «ТРК-компонент» (ООО «ТРК-компонент»)</t>
  </si>
  <si>
    <t>ТРК-компонент</t>
  </si>
  <si>
    <t>ПРАЙС-ЛИСТ</t>
  </si>
  <si>
    <t>trk-com.by</t>
  </si>
  <si>
    <t>info@trk-com.by</t>
  </si>
  <si>
    <t>ПРАЙС-ЛИСТ   03.01.2017</t>
  </si>
  <si>
    <t>УНП 192647443</t>
  </si>
  <si>
    <t>Монтажный модуль</t>
  </si>
  <si>
    <t>Цена с НДС</t>
  </si>
  <si>
    <t>Монтажный модуль ММ-15 (ПРПМ)</t>
  </si>
  <si>
    <t>Монтажный модуль ММ-25 (ПРПМ)</t>
  </si>
  <si>
    <t>Монтажный модуль ММ-32 (ПРПМ)</t>
  </si>
  <si>
    <t>Монтажный модуль ММ-40 (ПРПМ)</t>
  </si>
  <si>
    <t>Монтажный модуль ММ-50 (ПРПМ)</t>
  </si>
  <si>
    <t>Монтажный модуль ММ-80 (ПРПМ)</t>
  </si>
  <si>
    <t>Монтажный модуль ММ-25 (ПРП)</t>
  </si>
  <si>
    <t>Монтажный модуль ММ-32 (ПРП)</t>
  </si>
  <si>
    <t>Монтажный модуль ММ-40 (ПРП)</t>
  </si>
  <si>
    <t>Монтажный модуль ММ-50 (ПРП)</t>
  </si>
  <si>
    <t>Монтажный модуль ММ-80 (ПРП)</t>
  </si>
  <si>
    <t>Монтажный модуль ММ-100 (ПРП)</t>
  </si>
  <si>
    <t>Монтажный модуль ММ-150 (ПРП)</t>
  </si>
  <si>
    <t>Монтажный комплект</t>
  </si>
  <si>
    <t>МК-15-16 (ПРПМ)</t>
  </si>
  <si>
    <t>МК-25-16 (ПРПМ)</t>
  </si>
  <si>
    <t>МК-32-16 (ПРПМ)</t>
  </si>
  <si>
    <t>МК-40-16 (ПРПМ)</t>
  </si>
  <si>
    <t>МК-50-16 (ПРПМ)</t>
  </si>
  <si>
    <t>МК-80-16 (ПРПМ)</t>
  </si>
  <si>
    <t>МК-25-16 (ПРП)</t>
  </si>
  <si>
    <t>МК-32-16 (ПРП)</t>
  </si>
  <si>
    <t>МК-40-16 (ПРП)</t>
  </si>
  <si>
    <t>МК-50-16 (ПРП)</t>
  </si>
  <si>
    <t>МК-80-16 (ПРП)</t>
  </si>
  <si>
    <t>МК-100-25 (ПРП)</t>
  </si>
  <si>
    <t>МК-150-25 (ПРП)</t>
  </si>
  <si>
    <t>Монтажный модуль с расширением</t>
  </si>
  <si>
    <t>ММР-15-25 (ПРПМ)</t>
  </si>
  <si>
    <t>ММР-25-32 (ПРПМ)</t>
  </si>
  <si>
    <t>ММР-32-50 (ПРПМ)</t>
  </si>
  <si>
    <t>ММР-50-65 (ПРПМ)</t>
  </si>
  <si>
    <t>ММР-25-32 (ПРП)</t>
  </si>
  <si>
    <t>ММР-32-50 (ПРП)</t>
  </si>
  <si>
    <t>ММР-50-65 (ПРП)</t>
  </si>
  <si>
    <t>ИММ-Ф</t>
  </si>
  <si>
    <t>ИММ-П</t>
  </si>
  <si>
    <t>ИММ-Р</t>
  </si>
  <si>
    <t>без НДС</t>
  </si>
  <si>
    <t>с НДС</t>
  </si>
  <si>
    <t>ИММ-Ф-1,6-П-ПРПМ-15-25</t>
  </si>
  <si>
    <t>ИММ-Ф-1,6-П-ПРПМ-15-32</t>
  </si>
  <si>
    <t>ИММ-Ф-1,6-П-ПРПМ-15-40</t>
  </si>
  <si>
    <t>ИММ-Ф-1,6-П-ПРПМ-15-50</t>
  </si>
  <si>
    <t>ИММ-Ф-1,6-П-ПРПМ-25-32</t>
  </si>
  <si>
    <t>ИММ-Ф-1,6-П-ПРПМ-25-40</t>
  </si>
  <si>
    <t>ИММ-Ф-1,6-П-ПРПМ-25-50</t>
  </si>
  <si>
    <t>ИММ-Ф-1,6-П-ПРПМ-32-40</t>
  </si>
  <si>
    <t>ИММ-Ф-1,6-П-ПРПМ-32-50</t>
  </si>
  <si>
    <t>ИММ-Ф-1,6-П-ПРПМ-32-65</t>
  </si>
  <si>
    <t>ИММ-Ф-1,6-П-ПРПМ-50-50</t>
  </si>
  <si>
    <t>ИММ-Ф-1,6-П-ПРПМ-50-65</t>
  </si>
  <si>
    <t>ИММ-Ф-1,6-П-ПРПМ-50-80</t>
  </si>
  <si>
    <t>ИММ-Ф-1,6-П-ПРПМ-50-100</t>
  </si>
  <si>
    <t>ИММ-Ф-1,6-П-ПРПМ-80-80</t>
  </si>
  <si>
    <t>ИММ-Ф-1,6-П-ПРПМ-80-100</t>
  </si>
  <si>
    <t>ИММ-Ф-1,6-П-ПРП-25-32</t>
  </si>
  <si>
    <t>ИММ-Ф-1,6-П-ПРП-25-40</t>
  </si>
  <si>
    <t>ИММ-Ф-1,6-П-ПРП-25-50</t>
  </si>
  <si>
    <t>ИММ-Ф-1,6-П-ПРП-32-40</t>
  </si>
  <si>
    <t>ИММ-Ф-1,6-П-ПРП-32-50</t>
  </si>
  <si>
    <t>ИММ-Ф-1,6-П-ПРП-32-65</t>
  </si>
  <si>
    <t>ИММ-Ф-1,6-П-ПРП-50-50</t>
  </si>
  <si>
    <t>ИММ-Ф-1,6-П-ПРП-50-65</t>
  </si>
  <si>
    <t>ИММ-Ф-1,6-П-ПРП-50-80</t>
  </si>
  <si>
    <t>ИММ-Ф-1,6-П-ПРП-50-100</t>
  </si>
  <si>
    <t> 625,00</t>
  </si>
  <si>
    <t>ИММ-Ф-1,6-П-ПРП-80-80</t>
  </si>
  <si>
    <t>ИММ-Ф-1,6-П-ПРП-80-100</t>
  </si>
  <si>
    <t>ИММ-Ф-1,6-П-ПРП-100-100</t>
  </si>
  <si>
    <t>Измерительно-монтажный модуль ИММ</t>
  </si>
  <si>
    <r>
      <t xml:space="preserve">Измерительно-монтажные модули (ИММ) по типу присоединения к трубопроводу деляться на: 
  </t>
    </r>
    <r>
      <rPr>
        <b/>
        <sz val="12"/>
        <color theme="1"/>
        <rFont val="Arial"/>
        <family val="2"/>
        <charset val="204"/>
      </rPr>
      <t xml:space="preserve"> ИММ-Ф</t>
    </r>
    <r>
      <rPr>
        <sz val="12"/>
        <color theme="1"/>
        <rFont val="Arial"/>
        <family val="2"/>
        <charset val="204"/>
      </rPr>
      <t xml:space="preserve"> - измерительно-монтажный модуль фланцевого исполнения
   </t>
    </r>
    <r>
      <rPr>
        <b/>
        <sz val="12"/>
        <color theme="1"/>
        <rFont val="Arial"/>
        <family val="2"/>
        <charset val="204"/>
      </rPr>
      <t>ИММ-П</t>
    </r>
    <r>
      <rPr>
        <sz val="12"/>
        <color theme="1"/>
        <rFont val="Arial"/>
        <family val="2"/>
        <charset val="204"/>
      </rPr>
      <t xml:space="preserve"> - измерительно-монтажный модуль приварного исполнения
   </t>
    </r>
    <r>
      <rPr>
        <b/>
        <sz val="12"/>
        <color theme="1"/>
        <rFont val="Arial"/>
        <family val="2"/>
        <charset val="204"/>
      </rPr>
      <t>ИММ-Р</t>
    </r>
    <r>
      <rPr>
        <sz val="12"/>
        <color theme="1"/>
        <rFont val="Arial"/>
        <family val="2"/>
        <charset val="204"/>
      </rPr>
      <t xml:space="preserve"> - измерительно-монтажный модуль резьбового исполнения</t>
    </r>
  </si>
  <si>
    <t>Р/сч: BY50 PJCB 30120 4877 0100 0000 0933 в "Приорбанк" ОАО ЦБУ 113, г.Минск, ул.Комсомольская, д. 13</t>
  </si>
  <si>
    <t>БИК PJCBBY2X</t>
  </si>
  <si>
    <t>Расчетный счет № 3012048770013  в «Приорбанк» ОАО ЦБУ 113 г. Минска,  код  749</t>
  </si>
  <si>
    <t>Теплосчетчики ТЭМ-104</t>
  </si>
  <si>
    <t xml:space="preserve">Теплосчетчик ТЭМ-104-1 </t>
  </si>
  <si>
    <t xml:space="preserve">Теплосчетчик ТЭМ-104-2 </t>
  </si>
  <si>
    <t xml:space="preserve">Теплосчетчик ТЭМ-104-3 </t>
  </si>
  <si>
    <t xml:space="preserve">Теплосчетчик ТЭМ-104-4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</si>
</sst>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i/>
      <sz val="10"/>
      <name val="Arial Cyr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2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  <charset val="204"/>
    </font>
    <font>
      <u/>
      <sz val="12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9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1" applyFont="1" applyFill="1" applyBorder="1" applyAlignment="1">
      <alignment horizontal="center" vertical="center"/>
    </xf>
    <xf numFmtId="2" fontId="3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8" fillId="0" borderId="0" xfId="0" applyFont="1" applyFill="1"/>
    <xf numFmtId="0" fontId="7" fillId="0" borderId="0" xfId="0" applyFont="1" applyFill="1"/>
    <xf numFmtId="2" fontId="9" fillId="0" borderId="0" xfId="0" applyNumberFormat="1" applyFont="1" applyFill="1"/>
    <xf numFmtId="0" fontId="1" fillId="0" borderId="0" xfId="1" applyFont="1" applyFill="1" applyBorder="1" applyAlignment="1">
      <alignment horizontal="center" vertical="center"/>
    </xf>
    <xf numFmtId="2" fontId="3" fillId="0" borderId="0" xfId="1" applyNumberFormat="1" applyFont="1" applyFill="1" applyBorder="1" applyAlignment="1">
      <alignment horizontal="right" vertical="center" shrinkToFit="1"/>
    </xf>
    <xf numFmtId="0" fontId="7" fillId="0" borderId="0" xfId="0" applyFont="1" applyFill="1" applyBorder="1"/>
    <xf numFmtId="0" fontId="8" fillId="0" borderId="0" xfId="0" applyFont="1" applyFill="1" applyBorder="1"/>
    <xf numFmtId="2" fontId="9" fillId="0" borderId="0" xfId="0" applyNumberFormat="1" applyFont="1" applyFill="1" applyBorder="1"/>
    <xf numFmtId="0" fontId="0" fillId="0" borderId="0" xfId="0" applyBorder="1"/>
    <xf numFmtId="0" fontId="2" fillId="0" borderId="8" xfId="1" applyFont="1" applyFill="1" applyBorder="1" applyAlignment="1">
      <alignment vertical="center"/>
    </xf>
    <xf numFmtId="0" fontId="1" fillId="0" borderId="11" xfId="1" applyFont="1" applyFill="1" applyBorder="1" applyAlignment="1">
      <alignment vertical="center"/>
    </xf>
    <xf numFmtId="0" fontId="6" fillId="0" borderId="11" xfId="1" applyFont="1" applyFill="1" applyBorder="1" applyAlignment="1">
      <alignment vertical="center"/>
    </xf>
    <xf numFmtId="0" fontId="0" fillId="0" borderId="13" xfId="0" applyBorder="1"/>
    <xf numFmtId="0" fontId="11" fillId="0" borderId="9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2" fontId="12" fillId="0" borderId="9" xfId="1" applyNumberFormat="1" applyFont="1" applyFill="1" applyBorder="1" applyAlignment="1">
      <alignment horizontal="center" vertical="center"/>
    </xf>
    <xf numFmtId="2" fontId="12" fillId="0" borderId="10" xfId="1" applyNumberFormat="1" applyFont="1" applyFill="1" applyBorder="1" applyAlignment="1">
      <alignment horizontal="right" vertical="center" shrinkToFit="1"/>
    </xf>
    <xf numFmtId="2" fontId="12" fillId="0" borderId="6" xfId="1" applyNumberFormat="1" applyFont="1" applyFill="1" applyBorder="1" applyAlignment="1">
      <alignment horizontal="center" vertical="center"/>
    </xf>
    <xf numFmtId="2" fontId="12" fillId="0" borderId="12" xfId="1" applyNumberFormat="1" applyFont="1" applyFill="1" applyBorder="1" applyAlignment="1">
      <alignment horizontal="right" vertical="center" shrinkToFit="1"/>
    </xf>
    <xf numFmtId="2" fontId="12" fillId="0" borderId="14" xfId="1" applyNumberFormat="1" applyFont="1" applyFill="1" applyBorder="1" applyAlignment="1">
      <alignment horizontal="center" vertical="center"/>
    </xf>
    <xf numFmtId="2" fontId="12" fillId="0" borderId="15" xfId="1" applyNumberFormat="1" applyFont="1" applyFill="1" applyBorder="1" applyAlignment="1">
      <alignment horizontal="right" vertical="center" shrinkToFit="1"/>
    </xf>
    <xf numFmtId="2" fontId="4" fillId="0" borderId="6" xfId="1" applyNumberFormat="1" applyFont="1" applyFill="1" applyBorder="1" applyAlignment="1">
      <alignment horizontal="center" vertical="center" wrapText="1"/>
    </xf>
    <xf numFmtId="2" fontId="4" fillId="0" borderId="12" xfId="1" applyNumberFormat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vertical="center"/>
    </xf>
    <xf numFmtId="0" fontId="16" fillId="0" borderId="0" xfId="0" applyFont="1"/>
    <xf numFmtId="14" fontId="16" fillId="0" borderId="0" xfId="0" applyNumberFormat="1" applyFont="1"/>
    <xf numFmtId="0" fontId="0" fillId="0" borderId="0" xfId="0" applyAlignment="1">
      <alignment wrapText="1"/>
    </xf>
    <xf numFmtId="0" fontId="17" fillId="0" borderId="0" xfId="0" applyFont="1"/>
    <xf numFmtId="0" fontId="18" fillId="0" borderId="0" xfId="0" applyFont="1"/>
    <xf numFmtId="0" fontId="13" fillId="0" borderId="0" xfId="0" applyFont="1"/>
    <xf numFmtId="0" fontId="21" fillId="0" borderId="0" xfId="2" applyFont="1"/>
    <xf numFmtId="0" fontId="19" fillId="0" borderId="0" xfId="2"/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2" fontId="18" fillId="0" borderId="6" xfId="0" applyNumberFormat="1" applyFont="1" applyBorder="1" applyAlignment="1">
      <alignment horizontal="center"/>
    </xf>
    <xf numFmtId="2" fontId="0" fillId="0" borderId="0" xfId="0" applyNumberFormat="1" applyBorder="1"/>
    <xf numFmtId="0" fontId="0" fillId="0" borderId="0" xfId="0" applyBorder="1" applyAlignment="1">
      <alignment horizontal="center"/>
    </xf>
    <xf numFmtId="0" fontId="18" fillId="0" borderId="0" xfId="0" applyFont="1" applyBorder="1"/>
    <xf numFmtId="0" fontId="13" fillId="0" borderId="6" xfId="0" applyFont="1" applyBorder="1" applyAlignment="1">
      <alignment horizontal="left"/>
    </xf>
    <xf numFmtId="2" fontId="13" fillId="0" borderId="6" xfId="0" applyNumberFormat="1" applyFont="1" applyBorder="1" applyAlignment="1">
      <alignment horizontal="center"/>
    </xf>
    <xf numFmtId="0" fontId="13" fillId="0" borderId="6" xfId="0" applyFont="1" applyBorder="1"/>
    <xf numFmtId="0" fontId="13" fillId="0" borderId="6" xfId="0" applyFont="1" applyBorder="1" applyAlignment="1">
      <alignment horizontal="center"/>
    </xf>
    <xf numFmtId="0" fontId="14" fillId="0" borderId="13" xfId="0" applyFont="1" applyBorder="1" applyAlignment="1"/>
    <xf numFmtId="0" fontId="15" fillId="0" borderId="14" xfId="0" applyFont="1" applyBorder="1" applyAlignment="1"/>
    <xf numFmtId="0" fontId="14" fillId="0" borderId="11" xfId="0" applyFont="1" applyBorder="1" applyAlignment="1"/>
    <xf numFmtId="0" fontId="15" fillId="0" borderId="6" xfId="0" applyFont="1" applyBorder="1" applyAlignment="1"/>
    <xf numFmtId="2" fontId="12" fillId="0" borderId="6" xfId="1" applyNumberFormat="1" applyFont="1" applyFill="1" applyBorder="1" applyAlignment="1">
      <alignment horizontal="right" vertical="center" shrinkToFit="1"/>
    </xf>
    <xf numFmtId="0" fontId="13" fillId="0" borderId="12" xfId="0" applyFont="1" applyBorder="1" applyAlignment="1">
      <alignment vertical="center"/>
    </xf>
    <xf numFmtId="2" fontId="12" fillId="0" borderId="14" xfId="1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vertical="center"/>
    </xf>
    <xf numFmtId="0" fontId="12" fillId="0" borderId="8" xfId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" fillId="0" borderId="5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6" xfId="0" applyFont="1" applyBorder="1" applyAlignment="1"/>
    <xf numFmtId="0" fontId="0" fillId="0" borderId="0" xfId="0" applyAlignment="1">
      <alignment horizontal="center"/>
    </xf>
    <xf numFmtId="0" fontId="13" fillId="0" borderId="0" xfId="0" applyFont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rk-com.by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trk-com.by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trk-com.b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workbookViewId="0">
      <selection sqref="A1:XFD1048576"/>
    </sheetView>
  </sheetViews>
  <sheetFormatPr defaultRowHeight="14.4" x14ac:dyDescent="0.3"/>
  <cols>
    <col min="1" max="1" width="43.21875" customWidth="1"/>
    <col min="2" max="2" width="12.44140625" customWidth="1"/>
    <col min="3" max="3" width="7.33203125" customWidth="1"/>
    <col min="4" max="4" width="9.6640625" customWidth="1"/>
    <col min="5" max="5" width="10.21875" customWidth="1"/>
    <col min="6" max="6" width="4" customWidth="1"/>
    <col min="7" max="7" width="44.109375" customWidth="1"/>
    <col min="8" max="8" width="14.6640625" customWidth="1"/>
    <col min="9" max="9" width="7.44140625" customWidth="1"/>
    <col min="10" max="10" width="9.109375" customWidth="1"/>
  </cols>
  <sheetData>
    <row r="1" spans="1:11" ht="27.6" x14ac:dyDescent="0.45">
      <c r="A1" s="34" t="s">
        <v>50</v>
      </c>
      <c r="B1" s="33"/>
    </row>
    <row r="2" spans="1:11" ht="17.399999999999999" x14ac:dyDescent="0.3">
      <c r="A2" s="35" t="s">
        <v>49</v>
      </c>
    </row>
    <row r="3" spans="1:11" ht="15.6" x14ac:dyDescent="0.3">
      <c r="A3" s="36" t="s">
        <v>55</v>
      </c>
    </row>
    <row r="4" spans="1:11" ht="15.6" x14ac:dyDescent="0.3">
      <c r="A4" s="36" t="s">
        <v>132</v>
      </c>
    </row>
    <row r="5" spans="1:11" ht="15.6" x14ac:dyDescent="0.3">
      <c r="A5" s="36" t="s">
        <v>48</v>
      </c>
    </row>
    <row r="6" spans="1:11" ht="18" x14ac:dyDescent="0.35">
      <c r="A6" s="36" t="s">
        <v>52</v>
      </c>
      <c r="G6" s="31" t="s">
        <v>51</v>
      </c>
      <c r="H6" s="32">
        <v>43376</v>
      </c>
    </row>
    <row r="7" spans="1:11" ht="16.2" thickBot="1" x14ac:dyDescent="0.35">
      <c r="A7" s="37" t="s">
        <v>53</v>
      </c>
    </row>
    <row r="8" spans="1:11" ht="15.6" x14ac:dyDescent="0.3">
      <c r="A8" s="62" t="s">
        <v>133</v>
      </c>
      <c r="B8" s="63"/>
      <c r="C8" s="63"/>
      <c r="D8" s="63"/>
      <c r="E8" s="64"/>
      <c r="F8" s="1"/>
      <c r="G8" s="62" t="s">
        <v>32</v>
      </c>
      <c r="H8" s="63"/>
      <c r="I8" s="63"/>
      <c r="J8" s="63"/>
      <c r="K8" s="64"/>
    </row>
    <row r="9" spans="1:11" ht="31.2" customHeight="1" x14ac:dyDescent="0.3">
      <c r="A9" s="65" t="s">
        <v>0</v>
      </c>
      <c r="B9" s="67" t="s">
        <v>45</v>
      </c>
      <c r="C9" s="69" t="s">
        <v>2</v>
      </c>
      <c r="D9" s="70" t="s">
        <v>20</v>
      </c>
      <c r="E9" s="71"/>
      <c r="F9" s="1"/>
      <c r="G9" s="65" t="s">
        <v>0</v>
      </c>
      <c r="H9" s="67" t="s">
        <v>45</v>
      </c>
      <c r="I9" s="69" t="s">
        <v>2</v>
      </c>
      <c r="J9" s="70" t="s">
        <v>20</v>
      </c>
      <c r="K9" s="71"/>
    </row>
    <row r="10" spans="1:11" ht="14.4" customHeight="1" thickBot="1" x14ac:dyDescent="0.35">
      <c r="A10" s="66"/>
      <c r="B10" s="68"/>
      <c r="C10" s="68"/>
      <c r="D10" s="28" t="s">
        <v>11</v>
      </c>
      <c r="E10" s="29" t="s">
        <v>12</v>
      </c>
      <c r="F10" s="3"/>
      <c r="G10" s="66"/>
      <c r="H10" s="68"/>
      <c r="I10" s="68"/>
      <c r="J10" s="28" t="s">
        <v>11</v>
      </c>
      <c r="K10" s="29" t="s">
        <v>12</v>
      </c>
    </row>
    <row r="11" spans="1:11" ht="15.6" x14ac:dyDescent="0.3">
      <c r="A11" s="15" t="s">
        <v>134</v>
      </c>
      <c r="B11" s="19" t="s">
        <v>4</v>
      </c>
      <c r="C11" s="19">
        <v>15</v>
      </c>
      <c r="D11" s="22">
        <f>858/1.2</f>
        <v>715</v>
      </c>
      <c r="E11" s="23"/>
      <c r="F11" s="3"/>
      <c r="G11" s="15" t="s">
        <v>33</v>
      </c>
      <c r="H11" s="19" t="s">
        <v>4</v>
      </c>
      <c r="I11" s="19">
        <v>15</v>
      </c>
      <c r="J11" s="22">
        <f>552/1.2</f>
        <v>460</v>
      </c>
      <c r="K11" s="23"/>
    </row>
    <row r="12" spans="1:11" ht="15.6" x14ac:dyDescent="0.3">
      <c r="A12" s="16" t="s">
        <v>3</v>
      </c>
      <c r="B12" s="20" t="s">
        <v>5</v>
      </c>
      <c r="C12" s="20">
        <v>25</v>
      </c>
      <c r="D12" s="24">
        <f>900/1.2</f>
        <v>750</v>
      </c>
      <c r="E12" s="25">
        <f>912/1.2</f>
        <v>760</v>
      </c>
      <c r="F12" s="3"/>
      <c r="G12" s="30" t="s">
        <v>34</v>
      </c>
      <c r="H12" s="20" t="s">
        <v>5</v>
      </c>
      <c r="I12" s="20">
        <v>25</v>
      </c>
      <c r="J12" s="24">
        <f>564/1.2</f>
        <v>470</v>
      </c>
      <c r="K12" s="25">
        <f>600/1.2</f>
        <v>500</v>
      </c>
    </row>
    <row r="13" spans="1:11" ht="15.6" x14ac:dyDescent="0.3">
      <c r="A13" s="17" t="s">
        <v>13</v>
      </c>
      <c r="B13" s="20" t="s">
        <v>6</v>
      </c>
      <c r="C13" s="20">
        <v>32</v>
      </c>
      <c r="D13" s="24">
        <f>918/1.2</f>
        <v>765</v>
      </c>
      <c r="E13" s="25">
        <f>936/1.2</f>
        <v>780</v>
      </c>
      <c r="F13" s="3"/>
      <c r="G13" s="17" t="s">
        <v>35</v>
      </c>
      <c r="H13" s="20" t="s">
        <v>6</v>
      </c>
      <c r="I13" s="20">
        <v>32</v>
      </c>
      <c r="J13" s="24">
        <f>576/1.2</f>
        <v>480</v>
      </c>
      <c r="K13" s="25">
        <f>642/1.2</f>
        <v>535</v>
      </c>
    </row>
    <row r="14" spans="1:11" ht="15.6" x14ac:dyDescent="0.3">
      <c r="A14" s="17" t="s">
        <v>15</v>
      </c>
      <c r="B14" s="20" t="s">
        <v>7</v>
      </c>
      <c r="C14" s="20">
        <v>50</v>
      </c>
      <c r="D14" s="24">
        <f>924/1.2</f>
        <v>770</v>
      </c>
      <c r="E14" s="25">
        <f>948/1.2</f>
        <v>790</v>
      </c>
      <c r="F14" s="3"/>
      <c r="G14" s="17" t="s">
        <v>36</v>
      </c>
      <c r="H14" s="20" t="s">
        <v>7</v>
      </c>
      <c r="I14" s="20">
        <v>50</v>
      </c>
      <c r="J14" s="24">
        <f>588/1.2</f>
        <v>490</v>
      </c>
      <c r="K14" s="25">
        <f>720/1.2</f>
        <v>600</v>
      </c>
    </row>
    <row r="15" spans="1:11" ht="15.6" x14ac:dyDescent="0.3">
      <c r="A15" s="17"/>
      <c r="B15" s="20" t="s">
        <v>8</v>
      </c>
      <c r="C15" s="20">
        <v>80</v>
      </c>
      <c r="D15" s="24">
        <f>1152/1.2</f>
        <v>960</v>
      </c>
      <c r="E15" s="25">
        <f>1182/1.2</f>
        <v>985</v>
      </c>
      <c r="F15" s="3"/>
      <c r="G15" s="17"/>
      <c r="H15" s="20" t="s">
        <v>8</v>
      </c>
      <c r="I15" s="20">
        <v>80</v>
      </c>
      <c r="J15" s="24">
        <f>762/1.2</f>
        <v>635</v>
      </c>
      <c r="K15" s="25">
        <f>924/1.2</f>
        <v>770</v>
      </c>
    </row>
    <row r="16" spans="1:11" ht="15.6" x14ac:dyDescent="0.3">
      <c r="A16" s="16" t="s">
        <v>1</v>
      </c>
      <c r="B16" s="20" t="s">
        <v>9</v>
      </c>
      <c r="C16" s="20">
        <v>100</v>
      </c>
      <c r="D16" s="24"/>
      <c r="E16" s="25">
        <f>1326/1.2</f>
        <v>1105</v>
      </c>
      <c r="F16" s="3"/>
      <c r="G16" s="16"/>
      <c r="H16" s="20" t="s">
        <v>9</v>
      </c>
      <c r="I16" s="20">
        <v>100</v>
      </c>
      <c r="J16" s="24"/>
      <c r="K16" s="25">
        <f>1026/1.2</f>
        <v>855</v>
      </c>
    </row>
    <row r="17" spans="1:11" ht="16.2" thickBot="1" x14ac:dyDescent="0.35">
      <c r="A17" s="18"/>
      <c r="B17" s="21" t="s">
        <v>10</v>
      </c>
      <c r="C17" s="21">
        <v>150</v>
      </c>
      <c r="D17" s="26"/>
      <c r="E17" s="27">
        <f>1686/1.2</f>
        <v>1405</v>
      </c>
      <c r="F17" s="3"/>
      <c r="G17" s="18"/>
      <c r="H17" s="21" t="s">
        <v>10</v>
      </c>
      <c r="I17" s="21">
        <v>150</v>
      </c>
      <c r="J17" s="26"/>
      <c r="K17" s="27">
        <f>1392/1.2</f>
        <v>1160</v>
      </c>
    </row>
    <row r="18" spans="1:11" ht="15.6" x14ac:dyDescent="0.3">
      <c r="A18" s="15" t="s">
        <v>135</v>
      </c>
      <c r="B18" s="19" t="s">
        <v>4</v>
      </c>
      <c r="C18" s="19">
        <v>15</v>
      </c>
      <c r="D18" s="22">
        <f>1182/1.2</f>
        <v>985</v>
      </c>
      <c r="E18" s="23"/>
      <c r="F18" s="3"/>
      <c r="G18" s="15" t="s">
        <v>33</v>
      </c>
      <c r="H18" s="19" t="s">
        <v>38</v>
      </c>
      <c r="I18" s="19">
        <v>15</v>
      </c>
      <c r="J18" s="22">
        <f>660/1.2</f>
        <v>550</v>
      </c>
      <c r="K18" s="23"/>
    </row>
    <row r="19" spans="1:11" ht="15.6" customHeight="1" x14ac:dyDescent="0.3">
      <c r="A19" s="16" t="s">
        <v>3</v>
      </c>
      <c r="B19" s="20" t="s">
        <v>5</v>
      </c>
      <c r="C19" s="20">
        <v>25</v>
      </c>
      <c r="D19" s="24">
        <f>1236/1.2</f>
        <v>1030</v>
      </c>
      <c r="E19" s="25">
        <f>1296/1.2</f>
        <v>1080</v>
      </c>
      <c r="F19" s="3"/>
      <c r="G19" s="30" t="s">
        <v>37</v>
      </c>
      <c r="H19" s="20" t="s">
        <v>39</v>
      </c>
      <c r="I19" s="20">
        <v>25</v>
      </c>
      <c r="J19" s="24">
        <f>666/1.2</f>
        <v>555</v>
      </c>
      <c r="K19" s="25">
        <f>708/1.2</f>
        <v>590</v>
      </c>
    </row>
    <row r="20" spans="1:11" ht="15.6" x14ac:dyDescent="0.3">
      <c r="A20" s="17" t="s">
        <v>14</v>
      </c>
      <c r="B20" s="20" t="s">
        <v>6</v>
      </c>
      <c r="C20" s="20">
        <v>32</v>
      </c>
      <c r="D20" s="24">
        <f>1290/1.2</f>
        <v>1075</v>
      </c>
      <c r="E20" s="25">
        <f>1350/1.2</f>
        <v>1125</v>
      </c>
      <c r="F20" s="3"/>
      <c r="G20" s="17" t="s">
        <v>35</v>
      </c>
      <c r="H20" s="20" t="s">
        <v>40</v>
      </c>
      <c r="I20" s="20">
        <v>32</v>
      </c>
      <c r="J20" s="24">
        <f>672/1.2</f>
        <v>560</v>
      </c>
      <c r="K20" s="25">
        <f>732/1.2</f>
        <v>610</v>
      </c>
    </row>
    <row r="21" spans="1:11" ht="15.6" x14ac:dyDescent="0.3">
      <c r="A21" s="17" t="s">
        <v>16</v>
      </c>
      <c r="B21" s="20" t="s">
        <v>7</v>
      </c>
      <c r="C21" s="20">
        <v>50</v>
      </c>
      <c r="D21" s="24">
        <f>1338/1.2</f>
        <v>1115</v>
      </c>
      <c r="E21" s="25">
        <f>1464/1.2</f>
        <v>1220</v>
      </c>
      <c r="F21" s="3"/>
      <c r="G21" s="17" t="s">
        <v>46</v>
      </c>
      <c r="H21" s="20" t="s">
        <v>41</v>
      </c>
      <c r="I21" s="20">
        <v>50</v>
      </c>
      <c r="J21" s="24">
        <f>684/1.2</f>
        <v>570</v>
      </c>
      <c r="K21" s="25">
        <f>798/1.2</f>
        <v>665</v>
      </c>
    </row>
    <row r="22" spans="1:11" ht="15.6" x14ac:dyDescent="0.3">
      <c r="A22" s="17"/>
      <c r="B22" s="20" t="s">
        <v>8</v>
      </c>
      <c r="C22" s="20">
        <v>80</v>
      </c>
      <c r="D22" s="24">
        <f>1746/1.2</f>
        <v>1455</v>
      </c>
      <c r="E22" s="25">
        <f>1872/1.2</f>
        <v>1560</v>
      </c>
      <c r="F22" s="3"/>
      <c r="G22" s="17" t="s">
        <v>47</v>
      </c>
      <c r="H22" s="20" t="s">
        <v>42</v>
      </c>
      <c r="I22" s="20">
        <v>80</v>
      </c>
      <c r="J22" s="24">
        <f>870/1.2</f>
        <v>725</v>
      </c>
      <c r="K22" s="25">
        <f>1038/1.2</f>
        <v>865</v>
      </c>
    </row>
    <row r="23" spans="1:11" ht="15.6" x14ac:dyDescent="0.3">
      <c r="A23" s="16" t="s">
        <v>1</v>
      </c>
      <c r="B23" s="20" t="s">
        <v>9</v>
      </c>
      <c r="C23" s="20">
        <v>100</v>
      </c>
      <c r="D23" s="24"/>
      <c r="E23" s="25">
        <f>2196/1.2</f>
        <v>1830</v>
      </c>
      <c r="F23" s="3"/>
      <c r="G23" s="16"/>
      <c r="H23" s="20" t="s">
        <v>43</v>
      </c>
      <c r="I23" s="20">
        <v>100</v>
      </c>
      <c r="J23" s="24"/>
      <c r="K23" s="25">
        <f>1164/1.2</f>
        <v>970</v>
      </c>
    </row>
    <row r="24" spans="1:11" ht="16.2" thickBot="1" x14ac:dyDescent="0.35">
      <c r="A24" s="18"/>
      <c r="B24" s="21" t="s">
        <v>10</v>
      </c>
      <c r="C24" s="21">
        <v>150</v>
      </c>
      <c r="D24" s="26"/>
      <c r="E24" s="27">
        <f>2982/1.2</f>
        <v>2485</v>
      </c>
      <c r="F24" s="3"/>
      <c r="G24" s="18"/>
      <c r="H24" s="21" t="s">
        <v>44</v>
      </c>
      <c r="I24" s="21">
        <v>150</v>
      </c>
      <c r="J24" s="26"/>
      <c r="K24" s="27">
        <f>1500/1.2</f>
        <v>1250</v>
      </c>
    </row>
    <row r="25" spans="1:11" ht="15.6" x14ac:dyDescent="0.3">
      <c r="A25" s="15" t="s">
        <v>136</v>
      </c>
      <c r="B25" s="19" t="s">
        <v>4</v>
      </c>
      <c r="C25" s="19">
        <v>15</v>
      </c>
      <c r="D25" s="22">
        <f>930/1.2</f>
        <v>775</v>
      </c>
      <c r="E25" s="23"/>
      <c r="F25" s="3"/>
      <c r="G25" s="57" t="s">
        <v>22</v>
      </c>
      <c r="H25" s="58"/>
      <c r="I25" s="58"/>
      <c r="J25" s="58"/>
      <c r="K25" s="59"/>
    </row>
    <row r="26" spans="1:11" ht="15.6" x14ac:dyDescent="0.3">
      <c r="A26" s="16" t="s">
        <v>3</v>
      </c>
      <c r="B26" s="20" t="s">
        <v>5</v>
      </c>
      <c r="C26" s="20">
        <v>25</v>
      </c>
      <c r="D26" s="24">
        <f>978/1.2</f>
        <v>815</v>
      </c>
      <c r="E26" s="25"/>
      <c r="F26" s="3"/>
      <c r="G26" s="60" t="s">
        <v>30</v>
      </c>
      <c r="H26" s="61"/>
      <c r="I26" s="61"/>
      <c r="J26" s="53" t="s">
        <v>23</v>
      </c>
      <c r="K26" s="54"/>
    </row>
    <row r="27" spans="1:11" ht="15.6" x14ac:dyDescent="0.3">
      <c r="A27" s="17" t="s">
        <v>13</v>
      </c>
      <c r="B27" s="20" t="s">
        <v>6</v>
      </c>
      <c r="C27" s="20">
        <v>32</v>
      </c>
      <c r="D27" s="24">
        <f>990/1.2</f>
        <v>825</v>
      </c>
      <c r="E27" s="25"/>
      <c r="F27" s="3"/>
      <c r="G27" s="51" t="s">
        <v>24</v>
      </c>
      <c r="H27" s="52"/>
      <c r="I27" s="52"/>
      <c r="J27" s="53">
        <f>60/1.2</f>
        <v>50</v>
      </c>
      <c r="K27" s="54"/>
    </row>
    <row r="28" spans="1:11" ht="15.6" x14ac:dyDescent="0.3">
      <c r="A28" s="17" t="s">
        <v>17</v>
      </c>
      <c r="B28" s="20" t="s">
        <v>7</v>
      </c>
      <c r="C28" s="20">
        <v>50</v>
      </c>
      <c r="D28" s="24">
        <f>1002/1.2</f>
        <v>835</v>
      </c>
      <c r="E28" s="25"/>
      <c r="F28" s="3"/>
      <c r="G28" s="51" t="s">
        <v>25</v>
      </c>
      <c r="H28" s="52"/>
      <c r="I28" s="52"/>
      <c r="J28" s="53">
        <f>54/1.2</f>
        <v>45</v>
      </c>
      <c r="K28" s="54"/>
    </row>
    <row r="29" spans="1:11" ht="15.6" x14ac:dyDescent="0.3">
      <c r="A29" s="17" t="s">
        <v>18</v>
      </c>
      <c r="B29" s="20" t="s">
        <v>8</v>
      </c>
      <c r="C29" s="20">
        <v>80</v>
      </c>
      <c r="D29" s="24">
        <f>1212/1.2</f>
        <v>1010</v>
      </c>
      <c r="E29" s="25"/>
      <c r="F29" s="3"/>
      <c r="G29" s="51" t="s">
        <v>26</v>
      </c>
      <c r="H29" s="52"/>
      <c r="I29" s="52"/>
      <c r="J29" s="53">
        <f>36/1.2</f>
        <v>30</v>
      </c>
      <c r="K29" s="54"/>
    </row>
    <row r="30" spans="1:11" ht="15.6" x14ac:dyDescent="0.3">
      <c r="A30" s="16" t="s">
        <v>1</v>
      </c>
      <c r="B30" s="20" t="s">
        <v>9</v>
      </c>
      <c r="C30" s="20">
        <v>100</v>
      </c>
      <c r="D30" s="24"/>
      <c r="E30" s="25">
        <f>1470/1.2</f>
        <v>1225</v>
      </c>
      <c r="F30" s="3"/>
      <c r="G30" s="51" t="s">
        <v>27</v>
      </c>
      <c r="H30" s="52"/>
      <c r="I30" s="52"/>
      <c r="J30" s="53">
        <f>24/1.2</f>
        <v>20</v>
      </c>
      <c r="K30" s="54"/>
    </row>
    <row r="31" spans="1:11" ht="16.2" thickBot="1" x14ac:dyDescent="0.35">
      <c r="A31" s="18"/>
      <c r="B31" s="21" t="s">
        <v>10</v>
      </c>
      <c r="C31" s="21">
        <v>150</v>
      </c>
      <c r="D31" s="26"/>
      <c r="E31" s="27">
        <f>1872/1.2</f>
        <v>1560</v>
      </c>
      <c r="F31" s="3"/>
      <c r="G31" s="51" t="s">
        <v>31</v>
      </c>
      <c r="H31" s="52"/>
      <c r="I31" s="52"/>
      <c r="J31" s="53">
        <f>42/1.2</f>
        <v>35</v>
      </c>
      <c r="K31" s="54"/>
    </row>
    <row r="32" spans="1:11" ht="15.6" x14ac:dyDescent="0.3">
      <c r="A32" s="15" t="s">
        <v>137</v>
      </c>
      <c r="B32" s="19" t="s">
        <v>4</v>
      </c>
      <c r="C32" s="19">
        <v>15</v>
      </c>
      <c r="D32" s="22">
        <f>1194/1.2</f>
        <v>995</v>
      </c>
      <c r="E32" s="23"/>
      <c r="F32" s="3"/>
      <c r="G32" s="51" t="s">
        <v>28</v>
      </c>
      <c r="H32" s="52"/>
      <c r="I32" s="52"/>
      <c r="J32" s="53">
        <f>84/1.2</f>
        <v>70</v>
      </c>
      <c r="K32" s="54"/>
    </row>
    <row r="33" spans="1:11" ht="16.2" thickBot="1" x14ac:dyDescent="0.35">
      <c r="A33" s="16" t="s">
        <v>3</v>
      </c>
      <c r="B33" s="20" t="s">
        <v>5</v>
      </c>
      <c r="C33" s="20">
        <v>25</v>
      </c>
      <c r="D33" s="24">
        <f>1242/1.2</f>
        <v>1035</v>
      </c>
      <c r="E33" s="25"/>
      <c r="F33" s="3"/>
      <c r="G33" s="49" t="s">
        <v>29</v>
      </c>
      <c r="H33" s="50"/>
      <c r="I33" s="50"/>
      <c r="J33" s="55">
        <f>14.4/1.2</f>
        <v>12</v>
      </c>
      <c r="K33" s="56"/>
    </row>
    <row r="34" spans="1:11" ht="15.6" x14ac:dyDescent="0.3">
      <c r="A34" s="17" t="s">
        <v>14</v>
      </c>
      <c r="B34" s="20" t="s">
        <v>6</v>
      </c>
      <c r="C34" s="20">
        <v>32</v>
      </c>
      <c r="D34" s="24">
        <f>1302/1.2</f>
        <v>1085</v>
      </c>
      <c r="E34" s="25"/>
      <c r="F34" s="3"/>
    </row>
    <row r="35" spans="1:11" ht="15.6" x14ac:dyDescent="0.3">
      <c r="A35" s="17" t="s">
        <v>19</v>
      </c>
      <c r="B35" s="20" t="s">
        <v>7</v>
      </c>
      <c r="C35" s="20">
        <v>50</v>
      </c>
      <c r="D35" s="24">
        <f>1350/1.2</f>
        <v>1125</v>
      </c>
      <c r="E35" s="25"/>
      <c r="F35" s="3"/>
    </row>
    <row r="36" spans="1:11" ht="15.6" x14ac:dyDescent="0.3">
      <c r="A36" s="17" t="s">
        <v>18</v>
      </c>
      <c r="B36" s="20" t="s">
        <v>8</v>
      </c>
      <c r="C36" s="20">
        <v>80</v>
      </c>
      <c r="D36" s="24">
        <f>1758/1.2</f>
        <v>1465</v>
      </c>
      <c r="E36" s="25"/>
      <c r="F36" s="3"/>
    </row>
    <row r="37" spans="1:11" ht="15.6" x14ac:dyDescent="0.3">
      <c r="A37" s="16" t="s">
        <v>1</v>
      </c>
      <c r="B37" s="20" t="s">
        <v>9</v>
      </c>
      <c r="C37" s="20">
        <v>100</v>
      </c>
      <c r="D37" s="24"/>
      <c r="E37" s="25">
        <f>2238/1.2</f>
        <v>1865</v>
      </c>
      <c r="F37" s="3"/>
    </row>
    <row r="38" spans="1:11" ht="16.2" thickBot="1" x14ac:dyDescent="0.35">
      <c r="A38" s="18"/>
      <c r="B38" s="21" t="s">
        <v>10</v>
      </c>
      <c r="C38" s="21">
        <v>150</v>
      </c>
      <c r="D38" s="26"/>
      <c r="E38" s="27">
        <f>3018/1.2</f>
        <v>2515</v>
      </c>
      <c r="F38" s="3"/>
    </row>
    <row r="39" spans="1:11" ht="15" x14ac:dyDescent="0.3">
      <c r="A39" s="5" t="s">
        <v>21</v>
      </c>
      <c r="B39" s="4"/>
      <c r="C39" s="9"/>
      <c r="D39" s="2"/>
      <c r="E39" s="10"/>
      <c r="F39" s="3"/>
    </row>
    <row r="40" spans="1:11" x14ac:dyDescent="0.3">
      <c r="A40" s="14"/>
      <c r="B40" s="14"/>
      <c r="C40" s="14"/>
      <c r="D40" s="14"/>
      <c r="E40" s="14"/>
      <c r="F40" s="3"/>
    </row>
    <row r="41" spans="1:11" x14ac:dyDescent="0.3">
      <c r="A41" s="14"/>
      <c r="B41" s="14"/>
      <c r="C41" s="14"/>
      <c r="D41" s="14"/>
      <c r="E41" s="14"/>
      <c r="F41" s="3"/>
    </row>
    <row r="42" spans="1:11" x14ac:dyDescent="0.3">
      <c r="F42" s="3"/>
    </row>
    <row r="43" spans="1:11" x14ac:dyDescent="0.3">
      <c r="F43" s="3"/>
    </row>
    <row r="44" spans="1:11" x14ac:dyDescent="0.3">
      <c r="F44" s="3"/>
    </row>
    <row r="45" spans="1:11" x14ac:dyDescent="0.3">
      <c r="F45" s="3"/>
    </row>
    <row r="46" spans="1:11" x14ac:dyDescent="0.3">
      <c r="F46" s="3"/>
    </row>
    <row r="47" spans="1:11" x14ac:dyDescent="0.3">
      <c r="F47" s="3"/>
    </row>
    <row r="48" spans="1:11" x14ac:dyDescent="0.3">
      <c r="F48" s="3"/>
    </row>
    <row r="49" spans="1:6" ht="15" x14ac:dyDescent="0.3">
      <c r="A49" s="14"/>
      <c r="B49" s="4"/>
      <c r="C49" s="9"/>
      <c r="D49" s="2"/>
      <c r="E49" s="10"/>
      <c r="F49" s="3"/>
    </row>
    <row r="50" spans="1:6" ht="15" x14ac:dyDescent="0.3">
      <c r="A50" s="14"/>
      <c r="B50" s="4"/>
      <c r="C50" s="9"/>
      <c r="D50" s="2"/>
      <c r="E50" s="10"/>
      <c r="F50" s="3"/>
    </row>
    <row r="51" spans="1:6" ht="15" x14ac:dyDescent="0.3">
      <c r="A51" s="14"/>
      <c r="B51" s="4"/>
      <c r="C51" s="9"/>
      <c r="D51" s="2"/>
      <c r="E51" s="10"/>
      <c r="F51" s="3"/>
    </row>
    <row r="52" spans="1:6" ht="15" x14ac:dyDescent="0.3">
      <c r="A52" s="14"/>
      <c r="B52" s="4"/>
      <c r="C52" s="9"/>
      <c r="D52" s="2"/>
      <c r="E52" s="10"/>
      <c r="F52" s="3"/>
    </row>
    <row r="53" spans="1:6" ht="15" x14ac:dyDescent="0.3">
      <c r="A53" s="14"/>
      <c r="B53" s="4"/>
      <c r="C53" s="9"/>
      <c r="D53" s="2"/>
      <c r="E53" s="10"/>
      <c r="F53" s="3"/>
    </row>
    <row r="54" spans="1:6" ht="15" x14ac:dyDescent="0.3">
      <c r="A54" s="14"/>
      <c r="B54" s="4"/>
      <c r="C54" s="9"/>
      <c r="D54" s="2"/>
      <c r="E54" s="10"/>
      <c r="F54" s="3"/>
    </row>
    <row r="55" spans="1:6" ht="15" x14ac:dyDescent="0.3">
      <c r="A55" s="14"/>
      <c r="B55" s="4"/>
      <c r="C55" s="9"/>
      <c r="D55" s="2"/>
      <c r="E55" s="10"/>
      <c r="F55" s="3"/>
    </row>
    <row r="56" spans="1:6" ht="15" x14ac:dyDescent="0.3">
      <c r="A56" s="14"/>
      <c r="B56" s="4"/>
      <c r="C56" s="9"/>
      <c r="D56" s="2"/>
      <c r="E56" s="10"/>
      <c r="F56" s="3"/>
    </row>
    <row r="57" spans="1:6" ht="15" x14ac:dyDescent="0.3">
      <c r="A57" s="14"/>
      <c r="B57" s="4"/>
      <c r="C57" s="9"/>
      <c r="D57" s="2"/>
      <c r="E57" s="10"/>
      <c r="F57" s="3"/>
    </row>
    <row r="58" spans="1:6" ht="15" x14ac:dyDescent="0.3">
      <c r="A58" s="14"/>
      <c r="B58" s="4"/>
      <c r="C58" s="9"/>
      <c r="D58" s="2"/>
      <c r="E58" s="10"/>
      <c r="F58" s="3"/>
    </row>
    <row r="59" spans="1:6" ht="15" x14ac:dyDescent="0.3">
      <c r="A59" s="14"/>
      <c r="B59" s="4"/>
      <c r="C59" s="9"/>
      <c r="D59" s="2"/>
      <c r="E59" s="10"/>
      <c r="F59" s="3"/>
    </row>
    <row r="60" spans="1:6" ht="15" x14ac:dyDescent="0.3">
      <c r="A60" s="14"/>
      <c r="B60" s="4"/>
      <c r="C60" s="9"/>
      <c r="D60" s="2"/>
      <c r="E60" s="10"/>
      <c r="F60" s="3"/>
    </row>
    <row r="61" spans="1:6" ht="15" x14ac:dyDescent="0.3">
      <c r="A61" s="14"/>
      <c r="B61" s="4"/>
      <c r="C61" s="9"/>
      <c r="D61" s="2"/>
      <c r="E61" s="10"/>
      <c r="F61" s="3"/>
    </row>
    <row r="62" spans="1:6" ht="15" x14ac:dyDescent="0.3">
      <c r="A62" s="14"/>
      <c r="B62" s="4"/>
      <c r="C62" s="9"/>
      <c r="D62" s="2"/>
      <c r="E62" s="10"/>
      <c r="F62" s="3"/>
    </row>
    <row r="63" spans="1:6" ht="15" x14ac:dyDescent="0.3">
      <c r="A63" s="14"/>
      <c r="B63" s="4"/>
      <c r="C63" s="9"/>
      <c r="D63" s="2"/>
      <c r="E63" s="10"/>
      <c r="F63" s="3"/>
    </row>
    <row r="64" spans="1:6" ht="15" x14ac:dyDescent="0.3">
      <c r="A64" s="14"/>
      <c r="B64" s="4"/>
      <c r="C64" s="9"/>
      <c r="D64" s="2"/>
      <c r="E64" s="10"/>
      <c r="F64" s="3"/>
    </row>
    <row r="65" spans="1:10" ht="15" x14ac:dyDescent="0.3">
      <c r="A65" s="14"/>
      <c r="B65" s="4"/>
      <c r="C65" s="9"/>
      <c r="D65" s="2"/>
      <c r="E65" s="10"/>
      <c r="F65" s="3"/>
    </row>
    <row r="66" spans="1:10" ht="15" x14ac:dyDescent="0.3">
      <c r="A66" s="5"/>
      <c r="B66" s="4"/>
      <c r="C66" s="9"/>
      <c r="D66" s="9"/>
      <c r="E66" s="10"/>
      <c r="F66" s="3"/>
    </row>
    <row r="67" spans="1:10" ht="15.6" x14ac:dyDescent="0.3">
      <c r="A67" s="11"/>
      <c r="B67" s="11"/>
      <c r="C67" s="12"/>
      <c r="D67" s="12"/>
      <c r="E67" s="13"/>
      <c r="F67" s="3"/>
      <c r="G67" s="7"/>
      <c r="H67" s="7"/>
      <c r="I67" s="6"/>
      <c r="J67" s="8"/>
    </row>
    <row r="68" spans="1:10" ht="15.6" x14ac:dyDescent="0.3">
      <c r="A68" s="1"/>
      <c r="B68" s="1"/>
      <c r="C68" s="1"/>
      <c r="D68" s="1"/>
      <c r="E68" s="2"/>
      <c r="F68" s="1"/>
      <c r="G68" s="1"/>
      <c r="H68" s="1"/>
      <c r="I68" s="1"/>
      <c r="J68" s="2"/>
    </row>
    <row r="69" spans="1:10" x14ac:dyDescent="0.3">
      <c r="A69" s="14"/>
      <c r="B69" s="14"/>
      <c r="C69" s="14"/>
      <c r="D69" s="14"/>
      <c r="E69" s="14"/>
      <c r="F69" s="14"/>
    </row>
    <row r="70" spans="1:10" ht="14.4" customHeight="1" x14ac:dyDescent="0.3">
      <c r="A70" s="14"/>
      <c r="B70" s="14"/>
      <c r="C70" s="14"/>
      <c r="D70" s="14"/>
      <c r="E70" s="14"/>
      <c r="F70" s="14"/>
    </row>
    <row r="71" spans="1:10" ht="14.4" customHeight="1" x14ac:dyDescent="0.3">
      <c r="A71" s="14"/>
      <c r="B71" s="14"/>
      <c r="C71" s="14"/>
      <c r="D71" s="14"/>
      <c r="E71" s="14"/>
      <c r="F71" s="14"/>
    </row>
    <row r="72" spans="1:10" ht="15" customHeight="1" x14ac:dyDescent="0.3">
      <c r="A72" s="14"/>
      <c r="B72" s="14"/>
      <c r="C72" s="14"/>
      <c r="D72" s="14"/>
      <c r="E72" s="14"/>
      <c r="F72" s="14"/>
    </row>
    <row r="73" spans="1:10" x14ac:dyDescent="0.3">
      <c r="A73" s="14"/>
      <c r="B73" s="14"/>
      <c r="C73" s="14"/>
      <c r="D73" s="14"/>
      <c r="E73" s="14"/>
      <c r="F73" s="14"/>
    </row>
    <row r="74" spans="1:10" x14ac:dyDescent="0.3">
      <c r="A74" s="14"/>
      <c r="B74" s="14"/>
      <c r="C74" s="14"/>
      <c r="D74" s="14"/>
      <c r="E74" s="14"/>
      <c r="F74" s="14"/>
    </row>
    <row r="75" spans="1:10" x14ac:dyDescent="0.3">
      <c r="A75" s="14"/>
      <c r="B75" s="14"/>
      <c r="C75" s="14"/>
      <c r="D75" s="14"/>
      <c r="E75" s="14"/>
      <c r="F75" s="14"/>
    </row>
    <row r="76" spans="1:10" x14ac:dyDescent="0.3">
      <c r="A76" s="14"/>
      <c r="B76" s="14"/>
      <c r="C76" s="14"/>
      <c r="D76" s="14"/>
      <c r="E76" s="14"/>
      <c r="F76" s="14"/>
    </row>
    <row r="77" spans="1:10" x14ac:dyDescent="0.3">
      <c r="A77" s="14"/>
      <c r="B77" s="14"/>
      <c r="C77" s="14"/>
      <c r="D77" s="14"/>
      <c r="E77" s="14"/>
      <c r="F77" s="14"/>
    </row>
    <row r="78" spans="1:10" x14ac:dyDescent="0.3">
      <c r="A78" s="14"/>
      <c r="B78" s="14"/>
      <c r="C78" s="14"/>
      <c r="D78" s="14"/>
      <c r="E78" s="14"/>
      <c r="F78" s="14"/>
    </row>
    <row r="79" spans="1:10" x14ac:dyDescent="0.3">
      <c r="A79" s="14"/>
      <c r="B79" s="14"/>
      <c r="C79" s="14"/>
      <c r="D79" s="14"/>
      <c r="E79" s="14"/>
      <c r="F79" s="14"/>
    </row>
    <row r="80" spans="1:10" x14ac:dyDescent="0.3">
      <c r="A80" s="14"/>
      <c r="B80" s="14"/>
      <c r="C80" s="14"/>
      <c r="D80" s="14"/>
      <c r="E80" s="14"/>
      <c r="F80" s="14"/>
    </row>
    <row r="81" spans="1:6" x14ac:dyDescent="0.3">
      <c r="A81" s="14"/>
      <c r="B81" s="14"/>
      <c r="C81" s="14"/>
      <c r="D81" s="14"/>
      <c r="E81" s="14"/>
      <c r="F81" s="14"/>
    </row>
    <row r="82" spans="1:6" x14ac:dyDescent="0.3">
      <c r="A82" s="14"/>
      <c r="B82" s="14"/>
      <c r="C82" s="14"/>
      <c r="D82" s="14"/>
      <c r="E82" s="14"/>
      <c r="F82" s="14"/>
    </row>
    <row r="83" spans="1:6" x14ac:dyDescent="0.3">
      <c r="A83" s="14"/>
      <c r="B83" s="14"/>
      <c r="C83" s="14"/>
      <c r="D83" s="14"/>
      <c r="E83" s="14"/>
      <c r="F83" s="14"/>
    </row>
    <row r="84" spans="1:6" x14ac:dyDescent="0.3">
      <c r="A84" s="14"/>
      <c r="B84" s="14"/>
      <c r="C84" s="14"/>
      <c r="D84" s="14"/>
      <c r="E84" s="14"/>
      <c r="F84" s="14"/>
    </row>
    <row r="85" spans="1:6" x14ac:dyDescent="0.3">
      <c r="A85" s="14"/>
      <c r="B85" s="14"/>
      <c r="C85" s="14"/>
      <c r="D85" s="14"/>
      <c r="E85" s="14"/>
      <c r="F85" s="14"/>
    </row>
    <row r="86" spans="1:6" x14ac:dyDescent="0.3">
      <c r="A86" s="14"/>
      <c r="B86" s="14"/>
      <c r="C86" s="14"/>
      <c r="D86" s="14"/>
      <c r="E86" s="14"/>
      <c r="F86" s="14"/>
    </row>
    <row r="87" spans="1:6" x14ac:dyDescent="0.3">
      <c r="A87" s="14"/>
      <c r="B87" s="14"/>
      <c r="C87" s="14"/>
      <c r="D87" s="14"/>
      <c r="E87" s="14"/>
      <c r="F87" s="14"/>
    </row>
    <row r="88" spans="1:6" x14ac:dyDescent="0.3">
      <c r="A88" s="14"/>
      <c r="B88" s="14"/>
      <c r="C88" s="14"/>
      <c r="D88" s="14"/>
      <c r="E88" s="14"/>
      <c r="F88" s="14"/>
    </row>
    <row r="89" spans="1:6" x14ac:dyDescent="0.3">
      <c r="A89" s="14"/>
      <c r="B89" s="14"/>
      <c r="C89" s="14"/>
      <c r="D89" s="14"/>
      <c r="E89" s="14"/>
      <c r="F89" s="14"/>
    </row>
  </sheetData>
  <mergeCells count="27">
    <mergeCell ref="G25:K25"/>
    <mergeCell ref="G26:I26"/>
    <mergeCell ref="J26:K26"/>
    <mergeCell ref="A8:E8"/>
    <mergeCell ref="G8:K8"/>
    <mergeCell ref="A9:A10"/>
    <mergeCell ref="B9:B10"/>
    <mergeCell ref="C9:C10"/>
    <mergeCell ref="D9:E9"/>
    <mergeCell ref="G9:G10"/>
    <mergeCell ref="H9:H10"/>
    <mergeCell ref="I9:I10"/>
    <mergeCell ref="J9:K9"/>
    <mergeCell ref="G33:I33"/>
    <mergeCell ref="G32:I32"/>
    <mergeCell ref="J27:K27"/>
    <mergeCell ref="J28:K28"/>
    <mergeCell ref="G27:I27"/>
    <mergeCell ref="G28:I28"/>
    <mergeCell ref="G29:I29"/>
    <mergeCell ref="G30:I30"/>
    <mergeCell ref="G31:I31"/>
    <mergeCell ref="J29:K29"/>
    <mergeCell ref="J30:K30"/>
    <mergeCell ref="J31:K31"/>
    <mergeCell ref="J33:K33"/>
    <mergeCell ref="J32:K32"/>
  </mergeCells>
  <hyperlinks>
    <hyperlink ref="A7" r:id="rId1"/>
  </hyperlinks>
  <pageMargins left="0.70866141732283472" right="0.70866141732283472" top="0.74803149606299213" bottom="0.74803149606299213" header="0.31496062992125984" footer="0.31496062992125984"/>
  <pageSetup paperSize="9" scale="7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workbookViewId="0">
      <selection activeCell="E11" sqref="E11"/>
    </sheetView>
  </sheetViews>
  <sheetFormatPr defaultRowHeight="14.4" x14ac:dyDescent="0.3"/>
  <cols>
    <col min="2" max="2" width="44" bestFit="1" customWidth="1"/>
    <col min="3" max="3" width="18.44140625" bestFit="1" customWidth="1"/>
    <col min="4" max="4" width="15.5546875" bestFit="1" customWidth="1"/>
    <col min="5" max="5" width="17.5546875" bestFit="1" customWidth="1"/>
    <col min="6" max="6" width="8.6640625" customWidth="1"/>
  </cols>
  <sheetData>
    <row r="1" spans="1:4" ht="27.6" x14ac:dyDescent="0.45">
      <c r="A1" s="34" t="s">
        <v>50</v>
      </c>
    </row>
    <row r="2" spans="1:4" ht="17.399999999999999" x14ac:dyDescent="0.3">
      <c r="A2" s="35" t="s">
        <v>49</v>
      </c>
    </row>
    <row r="3" spans="1:4" ht="15.6" x14ac:dyDescent="0.3">
      <c r="A3" s="36" t="s">
        <v>130</v>
      </c>
    </row>
    <row r="4" spans="1:4" ht="15.6" x14ac:dyDescent="0.3">
      <c r="A4" s="36" t="s">
        <v>131</v>
      </c>
    </row>
    <row r="5" spans="1:4" ht="15.6" x14ac:dyDescent="0.3">
      <c r="A5" s="36" t="s">
        <v>48</v>
      </c>
    </row>
    <row r="6" spans="1:4" ht="15.6" x14ac:dyDescent="0.3">
      <c r="A6" s="36" t="s">
        <v>52</v>
      </c>
      <c r="C6" s="36" t="s">
        <v>54</v>
      </c>
    </row>
    <row r="7" spans="1:4" x14ac:dyDescent="0.3">
      <c r="A7" s="38" t="s">
        <v>53</v>
      </c>
    </row>
    <row r="9" spans="1:4" ht="17.399999999999999" x14ac:dyDescent="0.3">
      <c r="B9" s="72" t="s">
        <v>56</v>
      </c>
      <c r="C9" s="72"/>
      <c r="D9" s="72"/>
    </row>
    <row r="10" spans="1:4" ht="17.399999999999999" x14ac:dyDescent="0.3">
      <c r="B10" s="39" t="s">
        <v>30</v>
      </c>
      <c r="C10" s="40" t="s">
        <v>23</v>
      </c>
      <c r="D10" s="40" t="s">
        <v>57</v>
      </c>
    </row>
    <row r="11" spans="1:4" ht="17.399999999999999" x14ac:dyDescent="0.3">
      <c r="B11" s="39" t="s">
        <v>58</v>
      </c>
      <c r="C11" s="41">
        <v>137.5</v>
      </c>
      <c r="D11" s="41">
        <v>165</v>
      </c>
    </row>
    <row r="12" spans="1:4" ht="17.399999999999999" x14ac:dyDescent="0.3">
      <c r="B12" s="39" t="s">
        <v>59</v>
      </c>
      <c r="C12" s="41">
        <v>143.5</v>
      </c>
      <c r="D12" s="41">
        <v>172.2</v>
      </c>
    </row>
    <row r="13" spans="1:4" ht="17.399999999999999" x14ac:dyDescent="0.3">
      <c r="B13" s="39" t="s">
        <v>60</v>
      </c>
      <c r="C13" s="41">
        <v>148</v>
      </c>
      <c r="D13" s="41">
        <v>177.6</v>
      </c>
    </row>
    <row r="14" spans="1:4" ht="17.399999999999999" x14ac:dyDescent="0.3">
      <c r="B14" s="39" t="s">
        <v>61</v>
      </c>
      <c r="C14" s="41">
        <v>149.5</v>
      </c>
      <c r="D14" s="41">
        <v>179.4</v>
      </c>
    </row>
    <row r="15" spans="1:4" ht="17.399999999999999" x14ac:dyDescent="0.3">
      <c r="B15" s="39" t="s">
        <v>62</v>
      </c>
      <c r="C15" s="41">
        <v>149.9</v>
      </c>
      <c r="D15" s="41">
        <v>179.88</v>
      </c>
    </row>
    <row r="16" spans="1:4" ht="17.399999999999999" x14ac:dyDescent="0.3">
      <c r="B16" s="39" t="s">
        <v>63</v>
      </c>
      <c r="C16" s="41">
        <v>232</v>
      </c>
      <c r="D16" s="41">
        <v>278.39999999999998</v>
      </c>
    </row>
    <row r="17" spans="2:6" ht="17.399999999999999" x14ac:dyDescent="0.3">
      <c r="B17" s="39" t="s">
        <v>64</v>
      </c>
      <c r="C17" s="41">
        <v>128.5</v>
      </c>
      <c r="D17" s="41">
        <v>154.19999999999999</v>
      </c>
    </row>
    <row r="18" spans="2:6" ht="17.399999999999999" x14ac:dyDescent="0.3">
      <c r="B18" s="39" t="s">
        <v>65</v>
      </c>
      <c r="C18" s="41">
        <v>152.5</v>
      </c>
      <c r="D18" s="41">
        <v>183</v>
      </c>
    </row>
    <row r="19" spans="2:6" ht="17.399999999999999" x14ac:dyDescent="0.3">
      <c r="B19" s="39" t="s">
        <v>66</v>
      </c>
      <c r="C19" s="41">
        <v>177.5</v>
      </c>
      <c r="D19" s="41">
        <v>213</v>
      </c>
      <c r="E19" s="42"/>
      <c r="F19" s="42"/>
    </row>
    <row r="20" spans="2:6" ht="17.399999999999999" x14ac:dyDescent="0.3">
      <c r="B20" s="39" t="s">
        <v>67</v>
      </c>
      <c r="C20" s="41">
        <v>203.5</v>
      </c>
      <c r="D20" s="41">
        <v>244.2</v>
      </c>
      <c r="E20" s="14"/>
      <c r="F20" s="43"/>
    </row>
    <row r="21" spans="2:6" ht="17.399999999999999" x14ac:dyDescent="0.3">
      <c r="B21" s="39" t="s">
        <v>68</v>
      </c>
      <c r="C21" s="41">
        <v>274.2</v>
      </c>
      <c r="D21" s="41">
        <v>329.1</v>
      </c>
      <c r="E21" s="14"/>
      <c r="F21" s="14"/>
    </row>
    <row r="22" spans="2:6" ht="17.399999999999999" x14ac:dyDescent="0.3">
      <c r="B22" s="39" t="s">
        <v>69</v>
      </c>
      <c r="C22" s="41">
        <v>359.2</v>
      </c>
      <c r="D22" s="41">
        <v>431.1</v>
      </c>
      <c r="E22" s="14"/>
      <c r="F22" s="14"/>
    </row>
    <row r="23" spans="2:6" ht="17.399999999999999" x14ac:dyDescent="0.3">
      <c r="B23" s="39" t="s">
        <v>70</v>
      </c>
      <c r="C23" s="41">
        <v>599.5</v>
      </c>
      <c r="D23" s="41">
        <v>719.46</v>
      </c>
      <c r="E23" s="14"/>
      <c r="F23" s="14"/>
    </row>
    <row r="24" spans="2:6" ht="17.399999999999999" x14ac:dyDescent="0.3">
      <c r="B24" s="44"/>
      <c r="C24" s="35"/>
      <c r="D24" s="35"/>
    </row>
    <row r="25" spans="2:6" ht="17.399999999999999" x14ac:dyDescent="0.3">
      <c r="B25" s="73" t="s">
        <v>71</v>
      </c>
      <c r="C25" s="73"/>
      <c r="D25" s="73"/>
    </row>
    <row r="26" spans="2:6" ht="17.399999999999999" x14ac:dyDescent="0.3">
      <c r="B26" s="39" t="s">
        <v>30</v>
      </c>
      <c r="C26" s="40" t="s">
        <v>23</v>
      </c>
      <c r="D26" s="40" t="s">
        <v>57</v>
      </c>
    </row>
    <row r="27" spans="2:6" ht="17.399999999999999" x14ac:dyDescent="0.3">
      <c r="B27" s="39" t="s">
        <v>72</v>
      </c>
      <c r="C27" s="41">
        <v>64.5</v>
      </c>
      <c r="D27" s="41">
        <v>77.400000000000006</v>
      </c>
    </row>
    <row r="28" spans="2:6" ht="17.399999999999999" x14ac:dyDescent="0.3">
      <c r="B28" s="39" t="s">
        <v>73</v>
      </c>
      <c r="C28" s="41">
        <v>64.5</v>
      </c>
      <c r="D28" s="41">
        <v>77.400000000000006</v>
      </c>
    </row>
    <row r="29" spans="2:6" ht="17.399999999999999" x14ac:dyDescent="0.3">
      <c r="B29" s="39" t="s">
        <v>74</v>
      </c>
      <c r="C29" s="41">
        <v>64.5</v>
      </c>
      <c r="D29" s="41">
        <v>77.400000000000006</v>
      </c>
    </row>
    <row r="30" spans="2:6" ht="17.399999999999999" x14ac:dyDescent="0.3">
      <c r="B30" s="39" t="s">
        <v>75</v>
      </c>
      <c r="C30" s="41">
        <v>64.5</v>
      </c>
      <c r="D30" s="41">
        <v>77.400000000000006</v>
      </c>
    </row>
    <row r="31" spans="2:6" ht="17.399999999999999" x14ac:dyDescent="0.3">
      <c r="B31" s="39" t="s">
        <v>76</v>
      </c>
      <c r="C31" s="41">
        <v>64.5</v>
      </c>
      <c r="D31" s="41">
        <v>77.400000000000006</v>
      </c>
    </row>
    <row r="32" spans="2:6" ht="17.399999999999999" x14ac:dyDescent="0.3">
      <c r="B32" s="39" t="s">
        <v>77</v>
      </c>
      <c r="C32" s="41">
        <v>83.3</v>
      </c>
      <c r="D32" s="41">
        <v>99.6</v>
      </c>
    </row>
    <row r="33" spans="2:4" ht="17.399999999999999" x14ac:dyDescent="0.3">
      <c r="B33" s="39" t="s">
        <v>78</v>
      </c>
      <c r="C33" s="41">
        <v>29.25</v>
      </c>
      <c r="D33" s="41">
        <v>35.1</v>
      </c>
    </row>
    <row r="34" spans="2:4" ht="17.399999999999999" x14ac:dyDescent="0.3">
      <c r="B34" s="39" t="s">
        <v>79</v>
      </c>
      <c r="C34" s="41">
        <v>42.5</v>
      </c>
      <c r="D34" s="41">
        <v>51</v>
      </c>
    </row>
    <row r="35" spans="2:4" ht="17.399999999999999" x14ac:dyDescent="0.3">
      <c r="B35" s="39" t="s">
        <v>80</v>
      </c>
      <c r="C35" s="41">
        <v>47.5</v>
      </c>
      <c r="D35" s="41">
        <v>57</v>
      </c>
    </row>
    <row r="36" spans="2:4" ht="17.399999999999999" x14ac:dyDescent="0.3">
      <c r="B36" s="39" t="s">
        <v>81</v>
      </c>
      <c r="C36" s="41">
        <v>53</v>
      </c>
      <c r="D36" s="41">
        <v>63.6</v>
      </c>
    </row>
    <row r="37" spans="2:4" ht="17.399999999999999" x14ac:dyDescent="0.3">
      <c r="B37" s="39" t="s">
        <v>82</v>
      </c>
      <c r="C37" s="41">
        <v>77</v>
      </c>
      <c r="D37" s="41">
        <v>92.4</v>
      </c>
    </row>
    <row r="38" spans="2:4" ht="17.399999999999999" x14ac:dyDescent="0.3">
      <c r="B38" s="39" t="s">
        <v>83</v>
      </c>
      <c r="C38" s="41">
        <v>130</v>
      </c>
      <c r="D38" s="41">
        <v>156</v>
      </c>
    </row>
    <row r="39" spans="2:4" ht="17.399999999999999" x14ac:dyDescent="0.3">
      <c r="B39" s="39" t="s">
        <v>84</v>
      </c>
      <c r="C39" s="41">
        <v>233</v>
      </c>
      <c r="D39" s="41">
        <v>279.60000000000002</v>
      </c>
    </row>
    <row r="40" spans="2:4" ht="17.399999999999999" x14ac:dyDescent="0.3">
      <c r="B40" s="35"/>
      <c r="C40" s="35"/>
      <c r="D40" s="35"/>
    </row>
    <row r="41" spans="2:4" ht="17.399999999999999" x14ac:dyDescent="0.3">
      <c r="B41" s="74" t="s">
        <v>85</v>
      </c>
      <c r="C41" s="72"/>
      <c r="D41" s="72"/>
    </row>
    <row r="42" spans="2:4" ht="17.399999999999999" x14ac:dyDescent="0.3">
      <c r="B42" s="39" t="s">
        <v>30</v>
      </c>
      <c r="C42" s="40" t="s">
        <v>23</v>
      </c>
      <c r="D42" s="40" t="s">
        <v>57</v>
      </c>
    </row>
    <row r="43" spans="2:4" ht="17.399999999999999" x14ac:dyDescent="0.3">
      <c r="B43" s="39" t="s">
        <v>86</v>
      </c>
      <c r="C43" s="41">
        <v>158.35</v>
      </c>
      <c r="D43" s="41">
        <v>190.02</v>
      </c>
    </row>
    <row r="44" spans="2:4" ht="17.399999999999999" x14ac:dyDescent="0.3">
      <c r="B44" s="39" t="s">
        <v>87</v>
      </c>
      <c r="C44" s="41">
        <v>172.3</v>
      </c>
      <c r="D44" s="41">
        <v>206.76</v>
      </c>
    </row>
    <row r="45" spans="2:4" ht="17.399999999999999" x14ac:dyDescent="0.3">
      <c r="B45" s="39" t="s">
        <v>88</v>
      </c>
      <c r="C45" s="41">
        <v>183</v>
      </c>
      <c r="D45" s="41">
        <v>219.6</v>
      </c>
    </row>
    <row r="46" spans="2:4" ht="17.399999999999999" x14ac:dyDescent="0.3">
      <c r="B46" s="39" t="s">
        <v>89</v>
      </c>
      <c r="C46" s="41">
        <v>209.8</v>
      </c>
      <c r="D46" s="41">
        <v>251.76</v>
      </c>
    </row>
    <row r="47" spans="2:4" ht="17.399999999999999" x14ac:dyDescent="0.3">
      <c r="B47" s="39" t="s">
        <v>90</v>
      </c>
      <c r="C47" s="41">
        <v>152.35</v>
      </c>
      <c r="D47" s="41">
        <v>182.82</v>
      </c>
    </row>
    <row r="48" spans="2:4" ht="17.399999999999999" x14ac:dyDescent="0.3">
      <c r="B48" s="39" t="s">
        <v>91</v>
      </c>
      <c r="C48" s="41">
        <v>190.35</v>
      </c>
      <c r="D48" s="41">
        <v>228.42</v>
      </c>
    </row>
    <row r="49" spans="2:4" ht="17.399999999999999" x14ac:dyDescent="0.3">
      <c r="B49" s="39" t="s">
        <v>92</v>
      </c>
      <c r="C49" s="41">
        <v>275.64999999999998</v>
      </c>
      <c r="D49" s="41">
        <v>330.78</v>
      </c>
    </row>
  </sheetData>
  <mergeCells count="3">
    <mergeCell ref="B9:D9"/>
    <mergeCell ref="B25:D25"/>
    <mergeCell ref="B41:D41"/>
  </mergeCells>
  <hyperlinks>
    <hyperlink ref="A7" r:id="rId1"/>
  </hyperlinks>
  <pageMargins left="0.70866141732283472" right="0.70866141732283472" top="0.74803149606299213" bottom="0.74803149606299213" header="0.31496062992125984" footer="0.31496062992125984"/>
  <pageSetup paperSize="9" scale="83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A3" sqref="A3:A4"/>
    </sheetView>
  </sheetViews>
  <sheetFormatPr defaultRowHeight="14.4" x14ac:dyDescent="0.3"/>
  <cols>
    <col min="2" max="2" width="30.109375" bestFit="1" customWidth="1"/>
    <col min="3" max="3" width="10.77734375" customWidth="1"/>
    <col min="4" max="4" width="12" customWidth="1"/>
    <col min="5" max="5" width="10.44140625" customWidth="1"/>
    <col min="6" max="6" width="11" customWidth="1"/>
    <col min="7" max="7" width="10.6640625" customWidth="1"/>
    <col min="8" max="8" width="10.33203125" customWidth="1"/>
  </cols>
  <sheetData>
    <row r="1" spans="1:8" ht="27.6" x14ac:dyDescent="0.45">
      <c r="A1" s="34" t="s">
        <v>50</v>
      </c>
    </row>
    <row r="2" spans="1:8" ht="17.399999999999999" x14ac:dyDescent="0.3">
      <c r="A2" s="35" t="s">
        <v>49</v>
      </c>
    </row>
    <row r="3" spans="1:8" ht="15.6" x14ac:dyDescent="0.3">
      <c r="A3" s="36" t="s">
        <v>130</v>
      </c>
    </row>
    <row r="4" spans="1:8" ht="15.6" x14ac:dyDescent="0.3">
      <c r="A4" s="36" t="s">
        <v>131</v>
      </c>
    </row>
    <row r="5" spans="1:8" ht="15.6" x14ac:dyDescent="0.3">
      <c r="A5" s="36" t="s">
        <v>48</v>
      </c>
    </row>
    <row r="6" spans="1:8" ht="15.6" x14ac:dyDescent="0.3">
      <c r="A6" s="36" t="s">
        <v>52</v>
      </c>
      <c r="F6" s="36" t="s">
        <v>54</v>
      </c>
    </row>
    <row r="7" spans="1:8" x14ac:dyDescent="0.3">
      <c r="A7" s="38" t="s">
        <v>53</v>
      </c>
    </row>
    <row r="8" spans="1:8" ht="17.399999999999999" x14ac:dyDescent="0.3">
      <c r="A8" s="73" t="s">
        <v>128</v>
      </c>
      <c r="B8" s="77"/>
      <c r="C8" s="77"/>
      <c r="D8" s="77"/>
      <c r="E8" s="77"/>
      <c r="F8" s="77"/>
      <c r="G8" s="77"/>
      <c r="H8" s="77"/>
    </row>
    <row r="9" spans="1:8" ht="64.8" customHeight="1" x14ac:dyDescent="0.3">
      <c r="A9" s="78" t="s">
        <v>129</v>
      </c>
      <c r="B9" s="78"/>
      <c r="C9" s="78"/>
      <c r="D9" s="78"/>
      <c r="E9" s="78"/>
      <c r="F9" s="78"/>
      <c r="G9" s="78"/>
      <c r="H9" s="78"/>
    </row>
    <row r="10" spans="1:8" x14ac:dyDescent="0.3">
      <c r="A10" s="38"/>
    </row>
    <row r="11" spans="1:8" ht="18" customHeight="1" x14ac:dyDescent="0.3">
      <c r="A11" s="37"/>
      <c r="B11" s="36"/>
      <c r="C11" s="36"/>
      <c r="D11" s="36"/>
      <c r="E11" s="36"/>
      <c r="F11" s="36"/>
      <c r="G11" s="36"/>
      <c r="H11" s="36"/>
    </row>
    <row r="12" spans="1:8" ht="15.6" x14ac:dyDescent="0.3">
      <c r="A12" s="36"/>
      <c r="B12" s="75" t="s">
        <v>30</v>
      </c>
      <c r="C12" s="61" t="s">
        <v>93</v>
      </c>
      <c r="D12" s="61"/>
      <c r="E12" s="61" t="s">
        <v>94</v>
      </c>
      <c r="F12" s="61"/>
      <c r="G12" s="61" t="s">
        <v>95</v>
      </c>
      <c r="H12" s="61"/>
    </row>
    <row r="13" spans="1:8" ht="15.6" x14ac:dyDescent="0.3">
      <c r="A13" s="36"/>
      <c r="B13" s="76"/>
      <c r="C13" s="48" t="s">
        <v>96</v>
      </c>
      <c r="D13" s="48" t="s">
        <v>97</v>
      </c>
      <c r="E13" s="48" t="s">
        <v>96</v>
      </c>
      <c r="F13" s="48" t="s">
        <v>97</v>
      </c>
      <c r="G13" s="48" t="s">
        <v>96</v>
      </c>
      <c r="H13" s="48" t="s">
        <v>97</v>
      </c>
    </row>
    <row r="14" spans="1:8" ht="15.6" x14ac:dyDescent="0.3">
      <c r="A14" s="36"/>
      <c r="B14" s="45" t="s">
        <v>98</v>
      </c>
      <c r="C14" s="46">
        <v>366.7</v>
      </c>
      <c r="D14" s="46">
        <v>440.04</v>
      </c>
      <c r="E14" s="46">
        <v>358.35</v>
      </c>
      <c r="F14" s="46">
        <v>430.02</v>
      </c>
      <c r="G14" s="46">
        <v>418.3</v>
      </c>
      <c r="H14" s="46">
        <v>501.96</v>
      </c>
    </row>
    <row r="15" spans="1:8" ht="15.6" x14ac:dyDescent="0.3">
      <c r="A15" s="36"/>
      <c r="B15" s="45" t="s">
        <v>99</v>
      </c>
      <c r="C15" s="46">
        <v>375</v>
      </c>
      <c r="D15" s="46">
        <v>450</v>
      </c>
      <c r="E15" s="46">
        <v>366.7</v>
      </c>
      <c r="F15" s="46">
        <v>440.04</v>
      </c>
      <c r="G15" s="46">
        <v>418.3</v>
      </c>
      <c r="H15" s="46">
        <v>501.96</v>
      </c>
    </row>
    <row r="16" spans="1:8" ht="15.6" x14ac:dyDescent="0.3">
      <c r="A16" s="36"/>
      <c r="B16" s="45" t="s">
        <v>100</v>
      </c>
      <c r="C16" s="46">
        <v>391.7</v>
      </c>
      <c r="D16" s="46">
        <v>470.04</v>
      </c>
      <c r="E16" s="46">
        <v>375</v>
      </c>
      <c r="F16" s="46">
        <v>450</v>
      </c>
      <c r="G16" s="46">
        <v>418.3</v>
      </c>
      <c r="H16" s="46">
        <v>501.96</v>
      </c>
    </row>
    <row r="17" spans="1:8" ht="15.6" x14ac:dyDescent="0.3">
      <c r="A17" s="36"/>
      <c r="B17" s="45" t="s">
        <v>101</v>
      </c>
      <c r="C17" s="46">
        <v>408.35</v>
      </c>
      <c r="D17" s="46">
        <v>490.02</v>
      </c>
      <c r="E17" s="46">
        <v>383.35</v>
      </c>
      <c r="F17" s="46">
        <v>460.02</v>
      </c>
      <c r="G17" s="46">
        <v>418.3</v>
      </c>
      <c r="H17" s="46">
        <v>501.96</v>
      </c>
    </row>
    <row r="18" spans="1:8" ht="15.6" x14ac:dyDescent="0.3">
      <c r="A18" s="36"/>
      <c r="B18" s="45" t="s">
        <v>102</v>
      </c>
      <c r="C18" s="46">
        <v>391.7</v>
      </c>
      <c r="D18" s="46">
        <v>470.04</v>
      </c>
      <c r="E18" s="46">
        <v>375</v>
      </c>
      <c r="F18" s="46">
        <v>450</v>
      </c>
      <c r="G18" s="46">
        <v>425.8</v>
      </c>
      <c r="H18" s="46">
        <v>510.96</v>
      </c>
    </row>
    <row r="19" spans="1:8" ht="15.6" x14ac:dyDescent="0.3">
      <c r="A19" s="36"/>
      <c r="B19" s="45" t="s">
        <v>103</v>
      </c>
      <c r="C19" s="46">
        <v>400</v>
      </c>
      <c r="D19" s="46">
        <v>480</v>
      </c>
      <c r="E19" s="46">
        <v>383.35</v>
      </c>
      <c r="F19" s="46">
        <v>460.02</v>
      </c>
      <c r="G19" s="46">
        <v>425.8</v>
      </c>
      <c r="H19" s="46">
        <v>510.96</v>
      </c>
    </row>
    <row r="20" spans="1:8" ht="15.6" x14ac:dyDescent="0.3">
      <c r="A20" s="36"/>
      <c r="B20" s="45" t="s">
        <v>104</v>
      </c>
      <c r="C20" s="46">
        <v>416.7</v>
      </c>
      <c r="D20" s="46">
        <v>500.04</v>
      </c>
      <c r="E20" s="46">
        <v>391.7</v>
      </c>
      <c r="F20" s="46">
        <v>470.04</v>
      </c>
      <c r="G20" s="46">
        <v>425.8</v>
      </c>
      <c r="H20" s="46">
        <v>510.96</v>
      </c>
    </row>
    <row r="21" spans="1:8" ht="15.6" x14ac:dyDescent="0.3">
      <c r="A21" s="36"/>
      <c r="B21" s="45" t="s">
        <v>105</v>
      </c>
      <c r="C21" s="46">
        <v>400</v>
      </c>
      <c r="D21" s="46">
        <v>480</v>
      </c>
      <c r="E21" s="46">
        <v>383.35</v>
      </c>
      <c r="F21" s="46">
        <v>460.02</v>
      </c>
      <c r="G21" s="46">
        <v>426.7</v>
      </c>
      <c r="H21" s="46">
        <v>512.04</v>
      </c>
    </row>
    <row r="22" spans="1:8" ht="15.6" x14ac:dyDescent="0.3">
      <c r="A22" s="36"/>
      <c r="B22" s="45" t="s">
        <v>106</v>
      </c>
      <c r="C22" s="46">
        <v>425</v>
      </c>
      <c r="D22" s="46">
        <v>510</v>
      </c>
      <c r="E22" s="46">
        <v>400</v>
      </c>
      <c r="F22" s="46">
        <v>480</v>
      </c>
      <c r="G22" s="46">
        <v>426.7</v>
      </c>
      <c r="H22" s="46">
        <v>512.04</v>
      </c>
    </row>
    <row r="23" spans="1:8" ht="15.6" x14ac:dyDescent="0.3">
      <c r="A23" s="36"/>
      <c r="B23" s="45" t="s">
        <v>107</v>
      </c>
      <c r="C23" s="46">
        <v>433.35</v>
      </c>
      <c r="D23" s="46">
        <v>520.02</v>
      </c>
      <c r="E23" s="46">
        <v>408.35</v>
      </c>
      <c r="F23" s="46">
        <v>490.02</v>
      </c>
      <c r="G23" s="46"/>
      <c r="H23" s="46"/>
    </row>
    <row r="24" spans="1:8" ht="15.6" x14ac:dyDescent="0.3">
      <c r="A24" s="36"/>
      <c r="B24" s="45" t="s">
        <v>108</v>
      </c>
      <c r="C24" s="46">
        <v>425</v>
      </c>
      <c r="D24" s="46">
        <v>510</v>
      </c>
      <c r="E24" s="46">
        <v>400</v>
      </c>
      <c r="F24" s="46">
        <v>480</v>
      </c>
      <c r="G24" s="46">
        <v>440</v>
      </c>
      <c r="H24" s="46">
        <v>528</v>
      </c>
    </row>
    <row r="25" spans="1:8" ht="15.6" x14ac:dyDescent="0.3">
      <c r="A25" s="36"/>
      <c r="B25" s="45" t="s">
        <v>109</v>
      </c>
      <c r="C25" s="46">
        <v>433.35</v>
      </c>
      <c r="D25" s="46">
        <v>520.02</v>
      </c>
      <c r="E25" s="46">
        <v>408.35</v>
      </c>
      <c r="F25" s="46">
        <v>490.02</v>
      </c>
      <c r="G25" s="46"/>
      <c r="H25" s="46"/>
    </row>
    <row r="26" spans="1:8" ht="15.6" x14ac:dyDescent="0.3">
      <c r="A26" s="36"/>
      <c r="B26" s="45" t="s">
        <v>110</v>
      </c>
      <c r="C26" s="46">
        <v>491.7</v>
      </c>
      <c r="D26" s="46">
        <v>590.04</v>
      </c>
      <c r="E26" s="46">
        <v>450</v>
      </c>
      <c r="F26" s="46">
        <v>540</v>
      </c>
      <c r="G26" s="46"/>
      <c r="H26" s="46"/>
    </row>
    <row r="27" spans="1:8" ht="15.6" x14ac:dyDescent="0.3">
      <c r="A27" s="36"/>
      <c r="B27" s="45" t="s">
        <v>111</v>
      </c>
      <c r="C27" s="46">
        <v>550</v>
      </c>
      <c r="D27" s="46">
        <v>660</v>
      </c>
      <c r="E27" s="46">
        <v>491.7</v>
      </c>
      <c r="F27" s="46">
        <v>590.04</v>
      </c>
      <c r="G27" s="46"/>
      <c r="H27" s="46"/>
    </row>
    <row r="28" spans="1:8" ht="15.6" x14ac:dyDescent="0.3">
      <c r="A28" s="36"/>
      <c r="B28" s="45" t="s">
        <v>112</v>
      </c>
      <c r="C28" s="46">
        <v>550</v>
      </c>
      <c r="D28" s="46">
        <v>660</v>
      </c>
      <c r="E28" s="46">
        <v>508.35</v>
      </c>
      <c r="F28" s="46">
        <v>610.02</v>
      </c>
      <c r="G28" s="46"/>
      <c r="H28" s="46"/>
    </row>
    <row r="29" spans="1:8" ht="15.6" x14ac:dyDescent="0.3">
      <c r="A29" s="36"/>
      <c r="B29" s="45" t="s">
        <v>113</v>
      </c>
      <c r="C29" s="46">
        <v>658.35</v>
      </c>
      <c r="D29" s="46">
        <v>790.02</v>
      </c>
      <c r="E29" s="46">
        <v>600</v>
      </c>
      <c r="F29" s="46">
        <v>720</v>
      </c>
      <c r="G29" s="46"/>
      <c r="H29" s="46"/>
    </row>
    <row r="30" spans="1:8" ht="15.6" x14ac:dyDescent="0.3">
      <c r="A30" s="36"/>
      <c r="B30" s="47" t="s">
        <v>114</v>
      </c>
      <c r="C30" s="46">
        <v>375</v>
      </c>
      <c r="D30" s="46">
        <v>450</v>
      </c>
      <c r="E30" s="46">
        <v>366.7</v>
      </c>
      <c r="F30" s="46">
        <v>440.04</v>
      </c>
      <c r="G30" s="46">
        <v>412.5</v>
      </c>
      <c r="H30" s="46">
        <v>495</v>
      </c>
    </row>
    <row r="31" spans="1:8" ht="15.6" x14ac:dyDescent="0.3">
      <c r="A31" s="36"/>
      <c r="B31" s="47" t="s">
        <v>115</v>
      </c>
      <c r="C31" s="46">
        <v>391.7</v>
      </c>
      <c r="D31" s="46">
        <v>470.04</v>
      </c>
      <c r="E31" s="46">
        <v>375</v>
      </c>
      <c r="F31" s="46">
        <v>450</v>
      </c>
      <c r="G31" s="46">
        <v>412.5</v>
      </c>
      <c r="H31" s="46">
        <v>495</v>
      </c>
    </row>
    <row r="32" spans="1:8" ht="15.6" x14ac:dyDescent="0.3">
      <c r="A32" s="36"/>
      <c r="B32" s="47" t="s">
        <v>116</v>
      </c>
      <c r="C32" s="46">
        <v>408.35</v>
      </c>
      <c r="D32" s="46">
        <v>490.02</v>
      </c>
      <c r="E32" s="46">
        <v>383.35</v>
      </c>
      <c r="F32" s="46">
        <v>460.02</v>
      </c>
      <c r="G32" s="46">
        <v>476.6</v>
      </c>
      <c r="H32" s="46">
        <v>571.91999999999996</v>
      </c>
    </row>
    <row r="33" spans="1:8" ht="15.6" x14ac:dyDescent="0.3">
      <c r="A33" s="36"/>
      <c r="B33" s="47" t="s">
        <v>117</v>
      </c>
      <c r="C33" s="46">
        <v>408.35</v>
      </c>
      <c r="D33" s="46">
        <v>490.02</v>
      </c>
      <c r="E33" s="46">
        <v>391.7</v>
      </c>
      <c r="F33" s="46">
        <v>470.04</v>
      </c>
      <c r="G33" s="46">
        <v>476.6</v>
      </c>
      <c r="H33" s="46">
        <v>571.91999999999996</v>
      </c>
    </row>
    <row r="34" spans="1:8" ht="15.6" x14ac:dyDescent="0.3">
      <c r="A34" s="36"/>
      <c r="B34" s="47" t="s">
        <v>118</v>
      </c>
      <c r="C34" s="46">
        <v>433.35</v>
      </c>
      <c r="D34" s="46">
        <v>520.02</v>
      </c>
      <c r="E34" s="46">
        <v>408.35</v>
      </c>
      <c r="F34" s="46">
        <v>490.02</v>
      </c>
      <c r="G34" s="46">
        <v>476.6</v>
      </c>
      <c r="H34" s="46">
        <v>571.91999999999996</v>
      </c>
    </row>
    <row r="35" spans="1:8" ht="15.6" x14ac:dyDescent="0.3">
      <c r="A35" s="36"/>
      <c r="B35" s="47" t="s">
        <v>119</v>
      </c>
      <c r="C35" s="46">
        <v>450</v>
      </c>
      <c r="D35" s="46">
        <v>540</v>
      </c>
      <c r="E35" s="46">
        <v>425</v>
      </c>
      <c r="F35" s="46">
        <v>510</v>
      </c>
      <c r="G35" s="46"/>
      <c r="H35" s="46"/>
    </row>
    <row r="36" spans="1:8" ht="15.6" x14ac:dyDescent="0.3">
      <c r="A36" s="36"/>
      <c r="B36" s="47" t="s">
        <v>120</v>
      </c>
      <c r="C36" s="46">
        <v>508.35</v>
      </c>
      <c r="D36" s="46">
        <v>610.02</v>
      </c>
      <c r="E36" s="46">
        <v>483.35</v>
      </c>
      <c r="F36" s="46">
        <v>580.02</v>
      </c>
      <c r="G36" s="46">
        <v>543.29999999999995</v>
      </c>
      <c r="H36" s="46">
        <v>651.96</v>
      </c>
    </row>
    <row r="37" spans="1:8" ht="15.6" x14ac:dyDescent="0.3">
      <c r="A37" s="36"/>
      <c r="B37" s="47" t="s">
        <v>121</v>
      </c>
      <c r="C37" s="46">
        <v>525</v>
      </c>
      <c r="D37" s="46">
        <v>630</v>
      </c>
      <c r="E37" s="46">
        <v>500</v>
      </c>
      <c r="F37" s="46">
        <v>600</v>
      </c>
      <c r="G37" s="46"/>
      <c r="H37" s="46"/>
    </row>
    <row r="38" spans="1:8" ht="15.6" x14ac:dyDescent="0.3">
      <c r="A38" s="36"/>
      <c r="B38" s="47" t="s">
        <v>122</v>
      </c>
      <c r="C38" s="46">
        <v>583.35</v>
      </c>
      <c r="D38" s="46">
        <v>700.02</v>
      </c>
      <c r="E38" s="46">
        <v>541.70000000000005</v>
      </c>
      <c r="F38" s="46">
        <v>650.04</v>
      </c>
      <c r="G38" s="46"/>
      <c r="H38" s="46"/>
    </row>
    <row r="39" spans="1:8" ht="15.6" x14ac:dyDescent="0.3">
      <c r="A39" s="36"/>
      <c r="B39" s="47" t="s">
        <v>123</v>
      </c>
      <c r="C39" s="46" t="s">
        <v>124</v>
      </c>
      <c r="D39" s="46">
        <v>750</v>
      </c>
      <c r="E39" s="46">
        <v>566.70000000000005</v>
      </c>
      <c r="F39" s="46">
        <v>680.04</v>
      </c>
      <c r="G39" s="46"/>
      <c r="H39" s="46"/>
    </row>
    <row r="40" spans="1:8" ht="15.6" x14ac:dyDescent="0.3">
      <c r="A40" s="36"/>
      <c r="B40" s="47" t="s">
        <v>125</v>
      </c>
      <c r="C40" s="46">
        <v>733.35</v>
      </c>
      <c r="D40" s="46">
        <v>880.02</v>
      </c>
      <c r="E40" s="46">
        <v>716.7</v>
      </c>
      <c r="F40" s="46">
        <v>860.04</v>
      </c>
      <c r="G40" s="46"/>
      <c r="H40" s="46"/>
    </row>
    <row r="41" spans="1:8" ht="15.6" x14ac:dyDescent="0.3">
      <c r="A41" s="36"/>
      <c r="B41" s="47" t="s">
        <v>126</v>
      </c>
      <c r="C41" s="46">
        <v>775</v>
      </c>
      <c r="D41" s="46">
        <v>930</v>
      </c>
      <c r="E41" s="46">
        <v>725</v>
      </c>
      <c r="F41" s="46">
        <v>870</v>
      </c>
      <c r="G41" s="46"/>
      <c r="H41" s="46"/>
    </row>
    <row r="42" spans="1:8" ht="15.6" x14ac:dyDescent="0.3">
      <c r="A42" s="36"/>
      <c r="B42" s="47" t="s">
        <v>127</v>
      </c>
      <c r="C42" s="46">
        <v>825</v>
      </c>
      <c r="D42" s="46">
        <v>990</v>
      </c>
      <c r="E42" s="46">
        <v>766.7</v>
      </c>
      <c r="F42" s="46">
        <v>920.04</v>
      </c>
      <c r="G42" s="46"/>
      <c r="H42" s="46"/>
    </row>
  </sheetData>
  <mergeCells count="6">
    <mergeCell ref="B12:B13"/>
    <mergeCell ref="C12:D12"/>
    <mergeCell ref="E12:F12"/>
    <mergeCell ref="G12:H12"/>
    <mergeCell ref="A8:H8"/>
    <mergeCell ref="A9:H9"/>
  </mergeCells>
  <hyperlinks>
    <hyperlink ref="A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Теплосчетчики ТЭМ</vt:lpstr>
      <vt:lpstr>Монтажные модули</vt:lpstr>
      <vt:lpstr>ИММ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2018-10-04T10:14:45Z</dcterms:modified>
</cp:coreProperties>
</file>